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20490" windowHeight="6930" tabRatio="602" firstSheet="6" activeTab="13"/>
  </bookViews>
  <sheets>
    <sheet name="Parâmetros" sheetId="1" r:id="rId1"/>
    <sheet name="Projeções" sheetId="2" r:id="rId2"/>
    <sheet name="RCL" sheetId="3" r:id="rId3"/>
    <sheet name="Pessoal" sheetId="4" r:id="rId4"/>
    <sheet name="Dívida" sheetId="5" r:id="rId5"/>
    <sheet name="RPrim-Nom" sheetId="6" r:id="rId6"/>
    <sheet name="Metas Cons" sheetId="7" r:id="rId7"/>
    <sheet name=" Avaliação" sheetId="8" r:id="rId8"/>
    <sheet name="Comparação" sheetId="9" r:id="rId9"/>
    <sheet name=" Patrimônio" sheetId="10" r:id="rId10"/>
    <sheet name=" Alienação" sheetId="11" r:id="rId11"/>
    <sheet name="Renúncia" sheetId="12" r:id="rId12"/>
    <sheet name="DOCC" sheetId="13" r:id="rId13"/>
    <sheet name="Anexo Riscos" sheetId="14" r:id="rId14"/>
  </sheets>
  <definedNames>
    <definedName name="_xlnm.Print_Area" localSheetId="0">'Parâmetros'!$A$7:$G$26</definedName>
    <definedName name="_xlnm.Print_Area" localSheetId="1">'Projeções'!$A$1:$AL$178</definedName>
    <definedName name="Z_16B3F100_CCE8_11D8_BD62_000C6E3CD3F1_.wvu.Cols" localSheetId="0" hidden="1">'Parâmetros'!$C:$C,'Parâmetros'!#REF!</definedName>
    <definedName name="Z_16B3F100_CCE8_11D8_BD62_000C6E3CD3F1_.wvu.Rows" localSheetId="4" hidden="1">'Dívida'!$23:$23,'Dívida'!#REF!</definedName>
    <definedName name="Z_16B3F100_CCE8_11D8_BD62_000C6E3CD3F1_.wvu.Rows" localSheetId="0" hidden="1">'Parâmetros'!$1:$6,'Parâmetros'!#REF!,'Parâmetros'!$12:$12</definedName>
  </definedNames>
  <calcPr fullCalcOnLoad="1"/>
</workbook>
</file>

<file path=xl/sharedStrings.xml><?xml version="1.0" encoding="utf-8"?>
<sst xmlns="http://schemas.openxmlformats.org/spreadsheetml/2006/main" count="726" uniqueCount="569">
  <si>
    <t>CONTAS</t>
  </si>
  <si>
    <t>DESPESAS CORRENTES</t>
  </si>
  <si>
    <t>DESPESAS DE CAPITAL</t>
  </si>
  <si>
    <t>INVESTIMENTOS</t>
  </si>
  <si>
    <t>INVERSÕES FINANCEIRAS</t>
  </si>
  <si>
    <t>Valores em R$</t>
  </si>
  <si>
    <t>FISCAIS</t>
  </si>
  <si>
    <t xml:space="preserve">RESULTADOS </t>
  </si>
  <si>
    <t>CONSOLIDADAS ANUAIS</t>
  </si>
  <si>
    <t>REALIZADO</t>
  </si>
  <si>
    <t>Realizado</t>
  </si>
  <si>
    <t>Previsão</t>
  </si>
  <si>
    <t>PROJETADO</t>
  </si>
  <si>
    <t>%</t>
  </si>
  <si>
    <t>1. RECEITA CORRENTE LÍQUIDA</t>
  </si>
  <si>
    <t>2. RECEITAS DE TRIBUTOS</t>
  </si>
  <si>
    <t>3. RECEITAS FINANCEIRAS</t>
  </si>
  <si>
    <t>4. RENÚNCIA FISCAL</t>
  </si>
  <si>
    <t>5. VALOR LÍQUIDO DO FUNDEF</t>
  </si>
  <si>
    <t>6. TRANSFERÊNCIAS DA UNIÃO</t>
  </si>
  <si>
    <t>7. TRANSFERÊNCIAS DOS ESTADOS</t>
  </si>
  <si>
    <t>8. OPERAÇÕES DE CRÉDITO</t>
  </si>
  <si>
    <t>9. AROS</t>
  </si>
  <si>
    <t>10. PESSOAL ATIVO</t>
  </si>
  <si>
    <t>11. PESSOAL INATIVO</t>
  </si>
  <si>
    <t>12. PENSIONISTAS</t>
  </si>
  <si>
    <t>13. SERVIÇOS DE TERCEIROS</t>
  </si>
  <si>
    <t>14. OUTROS CUSTEIOS CORRENTES</t>
  </si>
  <si>
    <t>16. ENCARGOS DA DÍVIDA</t>
  </si>
  <si>
    <t>17. AMORTIZAÇÕES DA DÍVIDA</t>
  </si>
  <si>
    <t>18. DESPESAS FINANCEIRAS</t>
  </si>
  <si>
    <t>19. RESULTADO PRIMÁRIO</t>
  </si>
  <si>
    <t>20. RESULTADO NOMINAL</t>
  </si>
  <si>
    <t>15. INVESTIMENTOS</t>
  </si>
  <si>
    <t>Operação de Crédito Externo</t>
  </si>
  <si>
    <t xml:space="preserve"> 2.2.3 Dívida Mobiliária</t>
  </si>
  <si>
    <t>LEI DE DIRETRIZES ORÇAMENTÁRIAS</t>
  </si>
  <si>
    <t>Resultado Nominal</t>
  </si>
  <si>
    <t>2.1 - Operações de Crédito</t>
  </si>
  <si>
    <t>Receita Total</t>
  </si>
  <si>
    <t>Despesa Total</t>
  </si>
  <si>
    <t>Reservas</t>
  </si>
  <si>
    <t>3.0.00.00.00.00.00</t>
  </si>
  <si>
    <t>3.1.00.00.00.00.00</t>
  </si>
  <si>
    <t>PESSOAL E ENCARGOS SOCIAIS</t>
  </si>
  <si>
    <t>3.2.00.00.00.00.00</t>
  </si>
  <si>
    <t>3.3.00.00.00.00.00</t>
  </si>
  <si>
    <t>OUTRAS DESPESAS CORRENTES</t>
  </si>
  <si>
    <t>4.0.00.00.00.00.00</t>
  </si>
  <si>
    <t>4.4.00.00.00.00.00</t>
  </si>
  <si>
    <t>4.5.00.00.00.00.00</t>
  </si>
  <si>
    <t>4.5.90.66.00.00.00</t>
  </si>
  <si>
    <t>Concessão de Empréstimos e Financiamentos</t>
  </si>
  <si>
    <t>4.6.00.00.00.00.00</t>
  </si>
  <si>
    <t>AMORTIZAÇÃO DA DÍVIDA PÚBLICA</t>
  </si>
  <si>
    <t>Valores em R$ 1,00</t>
  </si>
  <si>
    <t>ESPECIFICAÇÃO</t>
  </si>
  <si>
    <t>Valor</t>
  </si>
  <si>
    <t>% PIB</t>
  </si>
  <si>
    <t>(a / PIB)</t>
  </si>
  <si>
    <t>(b / PIB)</t>
  </si>
  <si>
    <t>(c / PIB)</t>
  </si>
  <si>
    <t>x 100</t>
  </si>
  <si>
    <t xml:space="preserve">  Receita Total</t>
  </si>
  <si>
    <t xml:space="preserve"> Despesa Total</t>
  </si>
  <si>
    <t xml:space="preserve"> Resultado Primário (I – II)</t>
  </si>
  <si>
    <t xml:space="preserve"> Resultado Nominal</t>
  </si>
  <si>
    <t xml:space="preserve"> Dívida Pública Consolidada </t>
  </si>
  <si>
    <t xml:space="preserve"> Dívida Consolidada Líquida </t>
  </si>
  <si>
    <t xml:space="preserve">Variação </t>
  </si>
  <si>
    <t>%               (c/a) x 100</t>
  </si>
  <si>
    <t>Resultado Primário (I–II)</t>
  </si>
  <si>
    <t xml:space="preserve">Dívida Pública Consolidada </t>
  </si>
  <si>
    <t>Dívida Consolidada Líquida</t>
  </si>
  <si>
    <t>VALORES A PREÇOS CORRENTES</t>
  </si>
  <si>
    <t xml:space="preserve">     Receita Total </t>
  </si>
  <si>
    <t>Despesa Total </t>
  </si>
  <si>
    <t>Resultado Primário (I – II)</t>
  </si>
  <si>
    <t xml:space="preserve">Resultado Nominal  </t>
  </si>
  <si>
    <t>Dívida Pública Consolidada</t>
  </si>
  <si>
    <t>VALORES A PREÇOS CONSTANTES</t>
  </si>
  <si>
    <t>PATRIMÔNIO LÍQUIDO</t>
  </si>
  <si>
    <t>Patrimônio/Capital</t>
  </si>
  <si>
    <t>Resultado Acumulado</t>
  </si>
  <si>
    <t>TOTAL</t>
  </si>
  <si>
    <t>REGIME PREVIDENCIÁRIO</t>
  </si>
  <si>
    <t>RECEITAS REALIZADAS</t>
  </si>
  <si>
    <t xml:space="preserve">        Alienação de Bens Móveis</t>
  </si>
  <si>
    <t xml:space="preserve">        Alienação de Bens Imóveis</t>
  </si>
  <si>
    <t xml:space="preserve">   DESPESAS DE CAPITAL</t>
  </si>
  <si>
    <t xml:space="preserve">         Investimentos</t>
  </si>
  <si>
    <t xml:space="preserve">         Inversões Financeiras</t>
  </si>
  <si>
    <t xml:space="preserve">        Amortização da Dívida</t>
  </si>
  <si>
    <t xml:space="preserve">    DESPESAS CORRENTES DOS REGIMES DE PREVID.</t>
  </si>
  <si>
    <t xml:space="preserve">        Regime Geral de Previdência Social</t>
  </si>
  <si>
    <t xml:space="preserve">        Regime Próprio dos Servidores Públicos  </t>
  </si>
  <si>
    <t xml:space="preserve">SALDO FINANCEIRO </t>
  </si>
  <si>
    <t>RENÚNCIA DE RECEITA PREVISTA</t>
  </si>
  <si>
    <t>COMPENSAÇÃO</t>
  </si>
  <si>
    <t>EVENTO</t>
  </si>
  <si>
    <t xml:space="preserve">Aumento Permanente da Receita  </t>
  </si>
  <si>
    <t>Saldo Final do Aumento Permanente de Receita  (I)</t>
  </si>
  <si>
    <t>Redução Permanente de Despesa (II)</t>
  </si>
  <si>
    <t>Margem Bruta  (III) = (I+II)</t>
  </si>
  <si>
    <t>Saldo Utilizado da Margem Bruta (IV)</t>
  </si>
  <si>
    <t>DEMONSTRATIVO DE RISCOS FISCAIS E PROVIDÊNCIAS</t>
  </si>
  <si>
    <t>PROVIDÊNCIAS</t>
  </si>
  <si>
    <t>Descrição</t>
  </si>
  <si>
    <t>I-Metas Previstas em</t>
  </si>
  <si>
    <t>II-Metas Realizadas em</t>
  </si>
  <si>
    <t>Valor (c) = (b-a)</t>
  </si>
  <si>
    <t>Variação %</t>
  </si>
  <si>
    <t>Variação%</t>
  </si>
  <si>
    <t xml:space="preserve">  Receitas Primárias (I)</t>
  </si>
  <si>
    <t>Despesas Primárias (II)</t>
  </si>
  <si>
    <t>Receita Primárias (I)</t>
  </si>
  <si>
    <t>Despesa Primárias (II)</t>
  </si>
  <si>
    <t>DEMONSTRATIVO DE METAS FISCAIS ATUAIS COMPARADAS COM AS FIXADAS  NOS TRÊS EXERCÍCIOS ANTERIORES</t>
  </si>
  <si>
    <t>Receitas Primárias (I)</t>
  </si>
  <si>
    <t>Saldo</t>
  </si>
  <si>
    <t>Reestimativa</t>
  </si>
  <si>
    <t>REESTIMADO</t>
  </si>
  <si>
    <t>JUROS E ENCARGOS DA DÍVIDA</t>
  </si>
  <si>
    <t>INFLAÇÃO MÉDIA ANUAL   (I P C A)</t>
  </si>
  <si>
    <t xml:space="preserve">VARIAÇÃODO PIB </t>
  </si>
  <si>
    <t>CRESCIMENTO VEGETATIVO DA FOLHA SALARIAL</t>
  </si>
  <si>
    <t>CRESCIMENTO AUTÔNOMO DE OUTROS CUSTEIOS</t>
  </si>
  <si>
    <t>ESFORÇO NA ARRECADAÇÃO TRIBUTÁRIA</t>
  </si>
  <si>
    <t xml:space="preserve">   Decorrente de Receitas Tributárias</t>
  </si>
  <si>
    <t xml:space="preserve">   Decorrente de Transferências Correntes</t>
  </si>
  <si>
    <t xml:space="preserve">      Relativas a  Pessoal e Encargos Sociais</t>
  </si>
  <si>
    <t xml:space="preserve">      Relativas a  Outras Despesas Correntes</t>
  </si>
  <si>
    <t>da Prefeitura Municipal</t>
  </si>
  <si>
    <t>Rendimento de Aplicações Financeira de Alienaç de Bens</t>
  </si>
  <si>
    <t xml:space="preserve">CRESCIMENTO DOS INVESTIMENTOS </t>
  </si>
  <si>
    <t>cando-se, sobre eles, as projeções de inflação para os referidos exercícios a saber:</t>
  </si>
  <si>
    <t>Município de :</t>
  </si>
  <si>
    <t>Exercício</t>
  </si>
  <si>
    <t>(-)  Transferências ao FUNDEB</t>
  </si>
  <si>
    <t xml:space="preserve">Operações de Crédito / Pagamentos </t>
  </si>
  <si>
    <t>TRIBUTO</t>
  </si>
  <si>
    <t>MODALIDADE</t>
  </si>
  <si>
    <t>SETORES/ PROGRAMAS/ BENEFICIÁRIO</t>
  </si>
  <si>
    <t xml:space="preserve">          -</t>
  </si>
  <si>
    <t>Vide Obsevação</t>
  </si>
  <si>
    <t>abaixo</t>
  </si>
  <si>
    <t>DESPESAS  EXECUTADAS</t>
  </si>
  <si>
    <t>ANEXO DE RISCOS FISCAIS</t>
  </si>
  <si>
    <t>PASSIVOS CONTINGENTES</t>
  </si>
  <si>
    <t>Demandas Judiciais</t>
  </si>
  <si>
    <t>Dívidas em Processo de Reconhecimento</t>
  </si>
  <si>
    <t>Avais e Garantias Concedidas</t>
  </si>
  <si>
    <t>Assunção de Passivos</t>
  </si>
  <si>
    <t>Assistências Diversas</t>
  </si>
  <si>
    <t>Outros Passivos Contingentes</t>
  </si>
  <si>
    <t>SUBTOTAL</t>
  </si>
  <si>
    <t>DEMAIS RISCOS FISCAIS PASSIVOS</t>
  </si>
  <si>
    <t>Frustração de Arrecadação</t>
  </si>
  <si>
    <t>Restituição de Tributos a Maior</t>
  </si>
  <si>
    <t>Discrepância de Projeções:</t>
  </si>
  <si>
    <t>Outros Riscos Fiscais</t>
  </si>
  <si>
    <t>CONSOLIDAÇÃO GERAL</t>
  </si>
  <si>
    <t xml:space="preserve">   Novas DOCC</t>
  </si>
  <si>
    <t xml:space="preserve">   Novas DOCC geradas por PPP</t>
  </si>
  <si>
    <t>Margem Líquida de Expansão de DOCC (V) = (III-IV)</t>
  </si>
  <si>
    <t>(-) Transferências Constitucionais</t>
  </si>
  <si>
    <t>9.9.99.99.99.99.01</t>
  </si>
  <si>
    <t>9.9.99.99.99.99.02</t>
  </si>
  <si>
    <t xml:space="preserve">Pessoal  do  R P P S </t>
  </si>
  <si>
    <t xml:space="preserve">Juros e encargos da Dívida RPPS </t>
  </si>
  <si>
    <t xml:space="preserve">Invetimentos  RPPS </t>
  </si>
  <si>
    <t>Receitas Primárias Advindas de PPP (IV)</t>
  </si>
  <si>
    <t>Despesas Primárias Geradas por PPP (V)</t>
  </si>
  <si>
    <t>Impacto do Saldo das PPP (VI) = (IV) - (V)</t>
  </si>
  <si>
    <t>Fonte: Sistema &lt;Nome&gt;, Unidade Responsável &lt;Nome&gt;, Data da emissão &lt;dd/mmm/aaaa&gt; e hora de emissão &lt;hhh e mmm&gt;</t>
  </si>
  <si>
    <t> FONTE: Sistema &lt;Nome&gt;, Unidade Responsável &lt;Nome&gt;, Data da emissão &lt;dd/mmm/aaaa&gt; e hora de emissão &lt;hhh e mmm&gt;</t>
  </si>
  <si>
    <t>Fonte:  Sistema &lt;Nome&gt;, Unidade Responsável &lt;Nome&gt;, Data da emissão &lt;dd/mmm/aaaa&gt; e hora de emissão &lt;hhh e mmm&gt;</t>
  </si>
  <si>
    <t>Taxa de Juros Selic (Média do Ano)</t>
  </si>
  <si>
    <t>ARRECADADA</t>
  </si>
  <si>
    <t>1.0.0.0.00.0.0.00.00.00</t>
  </si>
  <si>
    <t>Receitas Correntes</t>
  </si>
  <si>
    <t>1.1.0.0.00.0.0.00.00.00</t>
  </si>
  <si>
    <t>Impostos, Taxas e Contribuições de Melhoria</t>
  </si>
  <si>
    <t>1.1.1.0.00.0.0.00.00.00</t>
  </si>
  <si>
    <t>1.1.2.0.00.0.0.00.00.00</t>
  </si>
  <si>
    <t>Taxas</t>
  </si>
  <si>
    <t>1.1.3.0.00.0.0.00.00.00</t>
  </si>
  <si>
    <t>Contribuição de Melhoria</t>
  </si>
  <si>
    <t>1.2.0.0.00.0.0.00.00.00</t>
  </si>
  <si>
    <t>Contribuições</t>
  </si>
  <si>
    <t>1.2.1.0.00.0.0.00.00.00</t>
  </si>
  <si>
    <t>Contribuições Sociais</t>
  </si>
  <si>
    <t>1.2.1.0.04.0.0.00.00.00</t>
  </si>
  <si>
    <t>1.2.1.0.06.0.0.00.00.00</t>
  </si>
  <si>
    <t>Contribuição para os Fundos de Assistência Médica</t>
  </si>
  <si>
    <t>1.2.1.0.99.0.0.00.00.00</t>
  </si>
  <si>
    <t>Outras Contribuições Sociais</t>
  </si>
  <si>
    <t>1.2.1.8.00.0.0.00.00.00</t>
  </si>
  <si>
    <t>Contribuições Sociais específicas de Estados, DF, Municípios</t>
  </si>
  <si>
    <t>1.2.2.0.00.0.0.00.00.00</t>
  </si>
  <si>
    <t>Contribuições Econômicas</t>
  </si>
  <si>
    <t>1.2.4.0.00.0.0.00.00.00</t>
  </si>
  <si>
    <t>Contribuição para o Custeio do Serviço de Iluminação Pública</t>
  </si>
  <si>
    <t>1.3.0.0.00.0.0.00.00.00</t>
  </si>
  <si>
    <t>Receita Patrimonial</t>
  </si>
  <si>
    <t>1.3.1.0.00.0.0.00.00.00</t>
  </si>
  <si>
    <t>Exploração do Patrimônio Imobiliário do Estado</t>
  </si>
  <si>
    <t>1.3.2.0.00.0.0.00.00.00</t>
  </si>
  <si>
    <t>Valores Mobiliários</t>
  </si>
  <si>
    <t>1.3.2.1.00.1.1.01.00.00</t>
  </si>
  <si>
    <t>Remuneração de Depósitos de Recursos Vinculados - Principal</t>
  </si>
  <si>
    <t>1.3.2.1.00.1.1.02.00.00</t>
  </si>
  <si>
    <t>Remuneração de Depósitos de Recursos Não Vinculados - Principal</t>
  </si>
  <si>
    <t>1.3.2.1.00.4.0.00.00.00</t>
  </si>
  <si>
    <t>Remuneração dos Recursos do Regime Próprio de Previdência Social - RPPS</t>
  </si>
  <si>
    <t>1.3.2.1.00.5.0.00.00.00</t>
  </si>
  <si>
    <t>Juros de Títulos de Renda</t>
  </si>
  <si>
    <t>1.3.2.9.00.0.0.00.00.00</t>
  </si>
  <si>
    <t>Outros Valores Mobiliários</t>
  </si>
  <si>
    <t>1.3.3.0.00.0.0.00.00.00</t>
  </si>
  <si>
    <t>Delegação de Serviços Públicos Mediante Concessão, Permissão, Autorização ou Licença</t>
  </si>
  <si>
    <t>1.3.6.0.00.0.0.00.00.00</t>
  </si>
  <si>
    <t>Cessão de Direitos</t>
  </si>
  <si>
    <t>1.3.9.0.00.0.0.00.00.00</t>
  </si>
  <si>
    <t>Demais Receitas Patrimoniais</t>
  </si>
  <si>
    <t>1.4.0.0.00.0.0.00.00.00</t>
  </si>
  <si>
    <t>Receita Agropecuária</t>
  </si>
  <si>
    <t>Receita de Serviços</t>
  </si>
  <si>
    <t>1.7.0.0.00.0.0.00.00.00</t>
  </si>
  <si>
    <t>Transferências Correntes</t>
  </si>
  <si>
    <t>1.7.1.0.00.0.0.00.00.00</t>
  </si>
  <si>
    <t>Transferências da União e de suas Entidades</t>
  </si>
  <si>
    <t>1.7.1.8.01.2.0.00.00.00</t>
  </si>
  <si>
    <t>Cota-Parte do Fundo de Participação dos Municípios - Cota Mensal</t>
  </si>
  <si>
    <t>1.7.1.8.01.3.0.00.00.00</t>
  </si>
  <si>
    <t>Cota-Parte do Fundo de Participação do Municípios – 1% Cota entregue no mês de dezembro</t>
  </si>
  <si>
    <t>1.7.1.8.01.4.0.00.00.00</t>
  </si>
  <si>
    <t>Cota-Parte do Fundo de Participação dos Municípios - 1% Cota entregue no mês de julho</t>
  </si>
  <si>
    <t>1.7.1.8.01.5.0.00.00.00</t>
  </si>
  <si>
    <t>Cota-Parte do Imposto Sobre a Propriedade Territorial Rural</t>
  </si>
  <si>
    <t>1.7.1.8.02.0.0.00.00.00</t>
  </si>
  <si>
    <t>Transferência da Compensação Financeira pela Exploração de Recursos Naturais</t>
  </si>
  <si>
    <t>1.7.1.8.03.0.0.00.00.00</t>
  </si>
  <si>
    <t>Transferência de Recursos do Sistema Único de Saúde – SUS – Repasses Fundo a Fundo</t>
  </si>
  <si>
    <t>1.7.1.8.04.0.0.00.00.00</t>
  </si>
  <si>
    <t>Transferências de Recursos do Fundo Nacional de Assistência Social – FNAS</t>
  </si>
  <si>
    <t>1.7.1.8.05.0.0.00.00.00</t>
  </si>
  <si>
    <t>Transferências de Recursos do Fundo Nacional do Desenvolvimento da Educação – FNDE</t>
  </si>
  <si>
    <t>1.7.1.8.06.0.0.00.00.00</t>
  </si>
  <si>
    <t>Transferência Financeira do ICMS – Desoneração – L.C. Nº 87/96</t>
  </si>
  <si>
    <t>1.7.1.8.10.0.0.00.00.00</t>
  </si>
  <si>
    <t>Transferências de Convênios da União e de Suas Entidades</t>
  </si>
  <si>
    <t>1.7.2.0.00.0.0.00.00.00</t>
  </si>
  <si>
    <t>Transferências dos Estados e do Distrito Federal e de suas Entidades</t>
  </si>
  <si>
    <t>1.7.2.8.01.1.0.00.00.00</t>
  </si>
  <si>
    <t>Cota-Parte do ICMS</t>
  </si>
  <si>
    <t>1.5.0.0.00.0.0.00.00.00</t>
  </si>
  <si>
    <t>Receita Industrial</t>
  </si>
  <si>
    <t>1.7.2.8.01.2.0.00.00.00</t>
  </si>
  <si>
    <t>Cota-Parte do IPVA</t>
  </si>
  <si>
    <t>1.7.2.8.01.3.0.00.00.00</t>
  </si>
  <si>
    <t>Cota-Parte do IPI - Municípios</t>
  </si>
  <si>
    <t>1.7.2.8.01.4.0.00.00.00</t>
  </si>
  <si>
    <t>Cota-Parte da Contribuição de Intervenção no Domínio Econômico</t>
  </si>
  <si>
    <t>1.7.2.8.01.5.0.00.00.00</t>
  </si>
  <si>
    <t>Outras Participações na Receita dos Estados</t>
  </si>
  <si>
    <t>1.7.2.8.01.9.0.00.00.00</t>
  </si>
  <si>
    <t>Outras Transferências dos Estados</t>
  </si>
  <si>
    <t>1.7.2.8.03.0.0.00.00.00</t>
  </si>
  <si>
    <t>Transferência de Recursos do Estado para Programas de Saúde – Repasse Fundo a Fundo</t>
  </si>
  <si>
    <t>1.7.2.8.10.0.0.00.00.00</t>
  </si>
  <si>
    <t>Transferência de Convênios dos Estados e do Distrito Federal e de Suas Entidades</t>
  </si>
  <si>
    <t>1.7.2.8.99.0.0.00.00.00</t>
  </si>
  <si>
    <t>1.7.3.0.00.0.0.00.00.00</t>
  </si>
  <si>
    <t>Transferências dos Municípios e de suas Entidades</t>
  </si>
  <si>
    <t>1.7.4.0.00.0.0.00.00.00</t>
  </si>
  <si>
    <t>Transferências de Instituições Privadas</t>
  </si>
  <si>
    <t>Transferências de Outras Instituições Públicas</t>
  </si>
  <si>
    <t>1.7.6.0.00.0.0.00.00.00</t>
  </si>
  <si>
    <t>Transferências do Exterior</t>
  </si>
  <si>
    <t>1.7.7.0.00.0.0.00.00.00</t>
  </si>
  <si>
    <t>Transferências de Pessoas Físicas</t>
  </si>
  <si>
    <t>1.9.0.0.00.0.0.00.00.00</t>
  </si>
  <si>
    <t>Outras Receitas Correntes</t>
  </si>
  <si>
    <t>1.9.1.0.00.0.0.00.00.00</t>
  </si>
  <si>
    <t>Multas Administrativas, Contratuais e Judiciais</t>
  </si>
  <si>
    <t>1.9.2.0.00.0.0.00.00.00</t>
  </si>
  <si>
    <t>Indenizações, Restituições e Ressarcimentos</t>
  </si>
  <si>
    <t>1.9.9.0.00.0.0.00.00.00</t>
  </si>
  <si>
    <t>Demais Receitas Correntes</t>
  </si>
  <si>
    <t>1.9.9.0.03.0.0.00.00.00</t>
  </si>
  <si>
    <t>Compensações Financeiras entre o Regime Geral e os Regimes Próprios de Previdência dos Servidores</t>
  </si>
  <si>
    <t>1.9.9.0.06.0.0.00.00.00</t>
  </si>
  <si>
    <t>Contrapartida de Subvenções ou Subsídios</t>
  </si>
  <si>
    <t>1.9.9.0.12.0.0.00.00.00</t>
  </si>
  <si>
    <t>Encargos Legais pela Inscrição em Dívida Ativa e Receitas de Ônus de Sucumbência</t>
  </si>
  <si>
    <t>1.9.9.0.99.0.0.00.00.00</t>
  </si>
  <si>
    <t>2.0.0.0.00.0.0.00.00.00</t>
  </si>
  <si>
    <t>Receitas de Capital</t>
  </si>
  <si>
    <t>2.1.0.0.00.0.0.00.00.00</t>
  </si>
  <si>
    <t>Operações de Crédito</t>
  </si>
  <si>
    <t>2.2.0.0.00.0.0.00.00.00</t>
  </si>
  <si>
    <t>Alienação de Bens</t>
  </si>
  <si>
    <t>2.2.1.0.00.0.0.00.00.00</t>
  </si>
  <si>
    <t>Alienação de Bens Móveis</t>
  </si>
  <si>
    <t>2.2.2.0.00.0.0.00.00.00</t>
  </si>
  <si>
    <t>Alienação de Bens Imóveis</t>
  </si>
  <si>
    <t>2.3.0.0.00.0.0.00.00.00</t>
  </si>
  <si>
    <t>Amortização de Empréstimos</t>
  </si>
  <si>
    <t>2.4.0.0.00.0.0.00.00.00</t>
  </si>
  <si>
    <t>Transferências de Capital</t>
  </si>
  <si>
    <t>2.4.1.0.00.0.0.00.00.00</t>
  </si>
  <si>
    <t>2.4.2.0.00.0.0.00.00.00</t>
  </si>
  <si>
    <t>2.4.3.0.00.0.0.00.00.00</t>
  </si>
  <si>
    <t>2.4.4.0.00.0.0.00.00.00</t>
  </si>
  <si>
    <t>2.4.5.0.00.0.0.00.00.00</t>
  </si>
  <si>
    <t>2.4.6.0.00.0.0.00.00.00</t>
  </si>
  <si>
    <t>2.4.7.0.00.0.0.00.00.00</t>
  </si>
  <si>
    <t>2.9.0.0.00.0.0.00.00.00</t>
  </si>
  <si>
    <t>Outras Receitas de Capital</t>
  </si>
  <si>
    <t>2.9.9.0.00.1.1.01.00.00</t>
  </si>
  <si>
    <t>Outras Receitas Diretamente Arrecadadas pelo RPPS - Principal</t>
  </si>
  <si>
    <t>2.9.9.0.00.1.1.02.00.00</t>
  </si>
  <si>
    <t>Remuneracao de Depósitos Bancários - Principal</t>
  </si>
  <si>
    <t>7.0.0.0.00.0.0.00.00.00</t>
  </si>
  <si>
    <t>8.0.0.0.00.0.0.00.00.00</t>
  </si>
  <si>
    <t>Receitas de Capital Intraorçamentárias</t>
  </si>
  <si>
    <t>9.0.0.0.0.00.0.0.00.00</t>
  </si>
  <si>
    <t>9.1.1.0.0.00.0.0.00.00</t>
  </si>
  <si>
    <t>9.1.7.0.0.00.0.0.00.00</t>
  </si>
  <si>
    <t>Deduções para o FUNDEB</t>
  </si>
  <si>
    <t>9.1.0.0.0.00.0.0.00.00</t>
  </si>
  <si>
    <t>9.2.0.0.0.00.0.0.00.00</t>
  </si>
  <si>
    <t>Pessoal  - Executivo / Indiretes</t>
  </si>
  <si>
    <t>Pessoal  - Legislativo</t>
  </si>
  <si>
    <t>Juros e Encargos da Dívida - Executiv / Indiretas</t>
  </si>
  <si>
    <t>Juros e Encargos da Dívida - Legislativo</t>
  </si>
  <si>
    <t>Outras Despesas Correntes - Executivo</t>
  </si>
  <si>
    <t>Outras Despesas Correntes - Legislativo</t>
  </si>
  <si>
    <t>Outras Despesas Correntes  RPPS</t>
  </si>
  <si>
    <t>Investimentos - Executvi / Indiretas</t>
  </si>
  <si>
    <t>Investimentos - Legislativo</t>
  </si>
  <si>
    <t xml:space="preserve">4.5.90.99.00.00.00 </t>
  </si>
  <si>
    <t>Outras Inversões Financeiras - Executvi / Indiretas</t>
  </si>
  <si>
    <t>Outras Inversões Financeiras - Legislativo</t>
  </si>
  <si>
    <t>Amortização da Dívida  - Executivo / Indiretas</t>
  </si>
  <si>
    <t>Amortização da Dívida  - Legislativo</t>
  </si>
  <si>
    <t>Amortização da Dívida  - RPPS</t>
  </si>
  <si>
    <t>CRESC.REAL DAS TRANSFER CORR DA UNIÃO</t>
  </si>
  <si>
    <t>CRESC.REAL DAS TRANSFER CORR DO ESTADO</t>
  </si>
  <si>
    <t>PERCENTUAL DE AUMENTO SALARIAL - EXECUTVO</t>
  </si>
  <si>
    <t>PERCENTUAL DE AUMENTO SALARIAL - LEGISLATIVO</t>
  </si>
  <si>
    <t>Contribuição para o Regime Próprio de Previdência Social - RPPS (dos servidores)</t>
  </si>
  <si>
    <t>Valor Corrente (a)</t>
  </si>
  <si>
    <t>% RCL</t>
  </si>
  <si>
    <t>(a /RCL)</t>
  </si>
  <si>
    <t>II - DEDUÇÕES</t>
  </si>
  <si>
    <t xml:space="preserve">    I R R F s/Rendimentos do Trabalho</t>
  </si>
  <si>
    <t>Contribuições Previdenciárias do Regime Próprio</t>
  </si>
  <si>
    <t>Compensação Financeira entre Regimes</t>
  </si>
  <si>
    <t>III - (+) Ajuste Perdas com o Fundeb</t>
  </si>
  <si>
    <t>IV - RECEITA CORRENTE LÍQUIDA (I-II+III)</t>
  </si>
  <si>
    <t>I - RECEITAS CORRENTES (Exceto Intraorçamentárias)</t>
  </si>
  <si>
    <t>1.1.1.3.03.1.1.01.00.00</t>
  </si>
  <si>
    <t>1.1.1.3.03.1.1.02.00.00</t>
  </si>
  <si>
    <t xml:space="preserve"> Demais Impostos</t>
  </si>
  <si>
    <t>IRRF s/Rend.Trabalho - Principal - Ativos/Inativos do Poder Executivo/Indiretas</t>
  </si>
  <si>
    <t>IRRF s/Rend.Trabalho - Principal - Ativos/Inativos do Poder Legislativo</t>
  </si>
  <si>
    <t xml:space="preserve">Deduções da Receita Corrente </t>
  </si>
  <si>
    <t>1.7.5.8.01.1.1.00.00.00</t>
  </si>
  <si>
    <t>Transferências de Recursos do FUNDEB - Principal</t>
  </si>
  <si>
    <t>Rendimentos de Aplicações de Rec.Previdenciários</t>
  </si>
  <si>
    <t>(B /RCL)</t>
  </si>
  <si>
    <t>(b /RCL)</t>
  </si>
  <si>
    <t>Limite Máximo Legal   -  54 % da  RCL (alínea “b” do inciso III do artigo 20 da LRF)</t>
  </si>
  <si>
    <t>Limite Prudencial - 51,30 % da RCL (parágrafo único do artigo 22 daLRF)</t>
  </si>
  <si>
    <t>Limite de Alerta - 48,60 % da RCL (inciso II do § 1º do artigo 59 da LRF)</t>
  </si>
  <si>
    <t>PODER EXECUTIVO</t>
  </si>
  <si>
    <t xml:space="preserve">PODER LEGISLATIVO </t>
  </si>
  <si>
    <t>Limite Máximo Legal   -  6 % da  RCL (alínea “b” do inciso III do artigo 20 da LRF)</t>
  </si>
  <si>
    <t>Limite Prudencial - 5,70 % da RCL (parágrafo único do artigo 22 daLRF)</t>
  </si>
  <si>
    <t>Limite de Alerta -  5,40 % da RCL (inciso II do § 1º do artigo 59 da LRF)</t>
  </si>
  <si>
    <t>2.2 Encargos - Exceto RPPS</t>
  </si>
  <si>
    <t>2.3 Amortizações - Exceto RPPS</t>
  </si>
  <si>
    <t>ANEXO DE METAS FISCAIS</t>
  </si>
  <si>
    <t>METAS ANUAIS - CONSOLIDADO</t>
  </si>
  <si>
    <t xml:space="preserve">AVALIAÇÃO DO CUMPRIMENTO DAS METAS FISCAIS   DO EXERCÍCIO ANTERIOR                            </t>
  </si>
  <si>
    <t>EVOLUÇÃO DO PATRIMÔNIO LÍQUIDO</t>
  </si>
  <si>
    <t>ORIGEM E APLICAÇÃO DOS RECURSOS OBTIDOS COM A ALIENAÇÃO DE ATIVOS</t>
  </si>
  <si>
    <t>ESTIMATIVA E COMPENSAÇÃO DA RENÚNCIA DE RECEITA</t>
  </si>
  <si>
    <t xml:space="preserve">MARGEM DE EXPANSÃO DAS DESPESAS OBRIGATÓRIAS DE CARÁTER CONTINUADO  </t>
  </si>
  <si>
    <t>AMF - Demonstrativo 8 (LRF, art. 4°, § 2°, inciso V)</t>
  </si>
  <si>
    <t>AMF - Demonstrativo 7 (LRF, art. 4°, § 2°, inciso V)</t>
  </si>
  <si>
    <t>AMF - Demonstrativo 5 (LRF, art.4º, §2º, inciso III)</t>
  </si>
  <si>
    <t>AMF - Demonstrativo 4 (LRF, art.4º, §2º, inciso III)</t>
  </si>
  <si>
    <t>AMF – Demonstrativo 3 (LRF, art.4º, §2º, inciso II)</t>
  </si>
  <si>
    <r>
      <t>ARF (LRF, art 4</t>
    </r>
    <r>
      <rPr>
        <u val="single"/>
        <vertAlign val="superscript"/>
        <sz val="11"/>
        <rFont val="Arial"/>
        <family val="2"/>
      </rPr>
      <t>o</t>
    </r>
    <r>
      <rPr>
        <sz val="11"/>
        <rFont val="Arial"/>
        <family val="2"/>
      </rPr>
      <t>, § 3</t>
    </r>
    <r>
      <rPr>
        <u val="single"/>
        <vertAlign val="superscript"/>
        <sz val="11"/>
        <rFont val="Arial"/>
        <family val="2"/>
      </rPr>
      <t>o</t>
    </r>
    <r>
      <rPr>
        <sz val="11"/>
        <rFont val="Arial"/>
        <family val="2"/>
      </rPr>
      <t>)</t>
    </r>
  </si>
  <si>
    <t>AMF - Demonstrativo 2 (LRF, art. 4º, §2º, inciso I)</t>
  </si>
  <si>
    <t>AMF - Demonstrativo 1 (LRF, art. 4º, § 1º)</t>
  </si>
  <si>
    <r>
      <t xml:space="preserve">Fonte: </t>
    </r>
    <r>
      <rPr>
        <sz val="10"/>
        <rFont val="Arial"/>
        <family val="2"/>
      </rPr>
      <t>Sistema &lt;Nome&gt;, Unidade Responsável &lt;Nome&gt;, Data da emissão &lt;dd/mmm/aaaa&gt; e hora de emissão &lt;hhh e mmm&gt;</t>
    </r>
  </si>
  <si>
    <t xml:space="preserve">Valor Constante </t>
  </si>
  <si>
    <t>Valor Corrente (b)</t>
  </si>
  <si>
    <t>Valor Constante</t>
  </si>
  <si>
    <t>Valor Corrente (c)</t>
  </si>
  <si>
    <t>Indicador</t>
  </si>
  <si>
    <t>PAGA</t>
  </si>
  <si>
    <t>PAGA(Estim)</t>
  </si>
  <si>
    <t>TOTAL DAS RECEITAS ARRECADADAS</t>
  </si>
  <si>
    <t>RECEITAS PRIMÁRIAS</t>
  </si>
  <si>
    <t>Arrecadação</t>
  </si>
  <si>
    <t>Projeção</t>
  </si>
  <si>
    <t>(-)  Aplicações Financeiras em Geral</t>
  </si>
  <si>
    <t>(-) Aplicações Financeiras do RPPS</t>
  </si>
  <si>
    <t>(-) Outras Receitas Financeiras</t>
  </si>
  <si>
    <t>(-)  Operações de Crédito</t>
  </si>
  <si>
    <t>(-) Amortização de Empréstimos</t>
  </si>
  <si>
    <t>(-) Alienação de Investimentos Temporários e Permanentes</t>
  </si>
  <si>
    <t>(-) Outras Receitas de Capital -  Não Primárias</t>
  </si>
  <si>
    <t>1.6.0.0.00.0.0.00.00</t>
  </si>
  <si>
    <t>Demais Serviços</t>
  </si>
  <si>
    <t>1.6.4.0.01.1.0.00.00 + 1.6.4.0.03.1.0.00.00</t>
  </si>
  <si>
    <t>Retorno de Operações -  Juros e Encargos Financeiros / Rem. s/Repasse para Programas de Desenv.Econômico</t>
  </si>
  <si>
    <t>1.9.2.2.01.2.0.00.00</t>
  </si>
  <si>
    <t>Restituição de Convênios -  Financeiras</t>
  </si>
  <si>
    <t>1.9.2.0.00.0.0.00.00</t>
  </si>
  <si>
    <t>Outras Indenizações, Restituições e Ressarcimentos</t>
  </si>
  <si>
    <t>1.9.9.0.1.1.1.0.00.00.00</t>
  </si>
  <si>
    <t>Variação Cambial</t>
  </si>
  <si>
    <t>1.9.9.0.99.2.0.00.00.00</t>
  </si>
  <si>
    <t>Outras Receitas Financeiras</t>
  </si>
  <si>
    <t>Outras Receitas (demais receitas diversas)</t>
  </si>
  <si>
    <t xml:space="preserve">2.2.1.8.01.1.0.00.00.00 </t>
  </si>
  <si>
    <t>Alienação de Investimentos Temporários</t>
  </si>
  <si>
    <t>2.2.1.8.01.2.0.00.00.00</t>
  </si>
  <si>
    <t>Alienação de Investimenros Permanentes</t>
  </si>
  <si>
    <t>DESPESAS PRIMÁRIAS</t>
  </si>
  <si>
    <t>(-)  Juros e Encargos da Dívida</t>
  </si>
  <si>
    <t>(-)  Concessão e Empréstimos e Financiamentos</t>
  </si>
  <si>
    <t>(-) Aquisição de Títulos de Crédito</t>
  </si>
  <si>
    <t>(-) Amortização da Dívida</t>
  </si>
  <si>
    <t>(=) Receitas Primárias Correntes  (I)</t>
  </si>
  <si>
    <t>(=) Receitas Primárias de Capital (II)</t>
  </si>
  <si>
    <t>RECEITAS PRIMÁRIAS TOTAIS (III = I + II)</t>
  </si>
  <si>
    <t>(=) Despesas Primárias Correntes (IV)</t>
  </si>
  <si>
    <t>(=) Despesas Primárias de Capital (V)</t>
  </si>
  <si>
    <t>Pagamento</t>
  </si>
  <si>
    <t>Pagto Estimado</t>
  </si>
  <si>
    <t>JUROS E ENCARGOS ATIVOS (Variações Patrimoniais Aumentativas)</t>
  </si>
  <si>
    <t>4.4.1.1.1.00.00 - Juros e Encargos de Empréstimos Internos Concedidos – Consolidação</t>
  </si>
  <si>
    <t>4.4.1.1.3.00.00 - Juros e Encargos de Empréstimos Internos Concedidos - Inter Ofss – União</t>
  </si>
  <si>
    <t>4.4.1.1.4.00.00 - Juros e Encargos de Empréstimos Internos Concedidos - Inter Ofss -Estado</t>
  </si>
  <si>
    <t>4.4.1.1.5.00.00 - Juros e Encargos de Empréstimos Internos Concedidos - Inter Ofss – Município</t>
  </si>
  <si>
    <t>4.4.1.2.1.00.00 - Juros e Encargos de Empréstimos Externos Concedidos – Consolidação</t>
  </si>
  <si>
    <t>4.4.1.3.1.00.00 - Juros e Encargos de Financiamentos Internos Concedidos – Consolidação</t>
  </si>
  <si>
    <t>4.4.1.3.3.00.00 - Juros e Encargos de Financiamentos Internos Concedidos - Inter Ofss – União</t>
  </si>
  <si>
    <t>4.4.1.3.4.00.00 - Juros e Encargos de Financiamentos Internos Concedidos - Inter Ofss – Estado</t>
  </si>
  <si>
    <t>4.4.1.3.5.00.00 - Juros e Encargos de Financiamentos Internos Concedidos - Inter Ofss – Município</t>
  </si>
  <si>
    <t>4.4.1.4.1.00.00 - Juros e Encargos de Financiamentos Externos Concedidos – Consolidação</t>
  </si>
  <si>
    <t>4.4.2.1.1.00.00 - Juros e Encargos de Mora Sobre Empréstimos e Financiamentos Internos Concedidos – Consolidação</t>
  </si>
  <si>
    <t>4.4.2.1.3.00.00 - Juros e Encargos de Mora Sobre Empréstimos e Financiamentos Internos Concedidos - Inter Ofss – União</t>
  </si>
  <si>
    <t>4.4.2.1.4.00.00 - Juros e Encargos de Mora Sobre Empréstimos e Financiamentos Internos Concedidos - Inter Ofss - Estado</t>
  </si>
  <si>
    <t>4.4.2.1.5.00.00 - Juros e Encargos ee Mora Sobre Empréstimos e Financiamentos Internos Concedidos - Inter Ofss - Município</t>
  </si>
  <si>
    <t>4.4.2.2.1.00.00 - Juros e Encargos de Mora Sobre Empréstimos e Financiamentos Externos Concedidos - Consolidação</t>
  </si>
  <si>
    <t>4.4.5.1.1.00.00 - Remuneração de Depósitos Bancários - Consolidação</t>
  </si>
  <si>
    <t>4.4.5.2.1.00.00 - Remuneração de Aplicações Financeiras - Consolidação</t>
  </si>
  <si>
    <t>SOMA  DOS JUROS E ENCARGOS ATIVOS  (VIII)</t>
  </si>
  <si>
    <t>JUROS E ENCARGOS PASSIVOS (Variações Patrimoniais Diminutivas)</t>
  </si>
  <si>
    <t>SOMA  DOS JUROS E ENCARGOS PASSIVOS (IX)</t>
  </si>
  <si>
    <t>3.4.1.1.1.00.00 - Juros e Encargos da Dívida Contratual Interna - Consolidação</t>
  </si>
  <si>
    <t>3.4.1.1.3.00.00 - Juros e Encargos da Dívida Contratual Interna - Inter Ofss - União</t>
  </si>
  <si>
    <t>3.4.1.1.4.00.00 - Juros e Encargos da Dívida Contratual Interna - Inter Ofss - Estado</t>
  </si>
  <si>
    <t>3.4.1.1.5.00.00 - Juros e Encargos da Dívida Contratual Interna - Inter Ofss - Município</t>
  </si>
  <si>
    <t>3.4.1.2.1.00.00 - Juros e Encargos da Dívida Contratual Externa - Consolidação</t>
  </si>
  <si>
    <t>3.4.1.3.1.00.00 - Juros e Encargos da Dívida Mobiliaria - Consolidação</t>
  </si>
  <si>
    <t>3.4.1.4.1.00.00 - Juros e Encargos de Empréstimos por Antecipação de Receita Orçamentária – Consolidação</t>
  </si>
  <si>
    <t>3.4.1.8.1.00.00 - Outros Juros e Encargos de Empréstimos e Financiamentos Internos – Consolidação</t>
  </si>
  <si>
    <t>3.4.1.8.3.00.00 - Outros Juros e Encargos de Empréstimos e Financiamentos Internos - Inter Ofss – União</t>
  </si>
  <si>
    <t>3.4.1.8.4.00.00 - Outros Juros e Encargos de Empréstimos e Financiamentos Internos - Inter Ofss – Estado</t>
  </si>
  <si>
    <t>3.4.1.8.5.00.00 - Outros Juros e Encargos de Empréstimos e Financiamentos Internos - Inter Ofss - Município</t>
  </si>
  <si>
    <t>3.4.1.9.1.00.00 - Outros Juros e Encargos de Empréstimos e Financiamentos Externos - Consolidação</t>
  </si>
  <si>
    <t>3.4.2.1.1.00.00 - Juros e Encargos de Mora de Empréstimos e Financiamentos Internos Obtidos - Consolidação</t>
  </si>
  <si>
    <t>3.4.2.1.3.00.00 - Juros e Encargos de Mora de Empréstimos e Financiamentos Internos Obtidos - Inter Ofss - União</t>
  </si>
  <si>
    <t>3.4.2.1.4.00.00 - Juros e Encargos de Mora de Empréstimos e Financiamentos Internos Obtidos - Inter Ofss - Estado</t>
  </si>
  <si>
    <t>3.4.2.1.5.00.00 -  Juros e Encargos de Mora de Empréstimos e Financiamentos Internos Obtidos - Inter Ofss - Município</t>
  </si>
  <si>
    <t>3.4.2.2.1.00.00 - Juros e Encargos de Mora de Empréstimos e Financiamentos Externos Obtidos - Consolidação</t>
  </si>
  <si>
    <t>RESULTADO NOMINAL  -  ACIMA DA LINHA (X = VII + VIII - IX))</t>
  </si>
  <si>
    <t>Lucros ou Prejuízos Acumulados</t>
  </si>
  <si>
    <t xml:space="preserve">    Dívida Mobiliária</t>
  </si>
  <si>
    <t xml:space="preserve">    Dívida Contratual (inclusive parcelamentos)</t>
  </si>
  <si>
    <t xml:space="preserve">    Precatórios posteriores a 05-05-2000</t>
  </si>
  <si>
    <t xml:space="preserve"> DÍVIDA CONSOLIDADA (I)</t>
  </si>
  <si>
    <t>DISPONIBILIDADES DE CAIXA (II)</t>
  </si>
  <si>
    <t xml:space="preserve">   Disponibilidade da Caixa Bruta</t>
  </si>
  <si>
    <t xml:space="preserve">   (-) Restos a Pagar Processados</t>
  </si>
  <si>
    <t>DIVIDA CONSOLIDADA LÍQUIDA (III = I - II)</t>
  </si>
  <si>
    <t xml:space="preserve">   Demais Haveres Financeiros</t>
  </si>
  <si>
    <t>Previsão (Saldo Médio)</t>
  </si>
  <si>
    <t>Cronograma Anual de Operações de Crédito e  de Amortização e Serviço da Dívida</t>
  </si>
  <si>
    <r>
      <t>( R ) Deduções da Receita</t>
    </r>
    <r>
      <rPr>
        <b/>
        <sz val="10"/>
        <color indexed="10"/>
        <rFont val="Arial"/>
        <family val="2"/>
      </rPr>
      <t xml:space="preserve"> </t>
    </r>
  </si>
  <si>
    <r>
      <t>Deduções da Receita de Impostos</t>
    </r>
    <r>
      <rPr>
        <sz val="10"/>
        <color indexed="10"/>
        <rFont val="Arial"/>
        <family val="2"/>
      </rPr>
      <t xml:space="preserve"> (digitar com sinal negativo)</t>
    </r>
  </si>
  <si>
    <r>
      <t>Demais Deduções da Receita Corrente</t>
    </r>
    <r>
      <rPr>
        <sz val="10"/>
        <color indexed="10"/>
        <rFont val="Arial"/>
        <family val="2"/>
      </rPr>
      <t xml:space="preserve"> (digitar com sinal negativo)</t>
    </r>
  </si>
  <si>
    <r>
      <t>Demais Deduções da Receita de Capital</t>
    </r>
    <r>
      <rPr>
        <sz val="10"/>
        <color indexed="10"/>
        <rFont val="Arial"/>
        <family val="2"/>
      </rPr>
      <t xml:space="preserve"> (digitar com sinal negativo)</t>
    </r>
  </si>
  <si>
    <t>Receitas Correntes Intraorçamentárias</t>
  </si>
  <si>
    <t>Receitas Correntes - Exceto Intraorçamentárias</t>
  </si>
  <si>
    <t>Receitas de Capital - Exceto Intraorçamentárias</t>
  </si>
  <si>
    <t>Despesas Correntes - Exceto Intraorçamentárias</t>
  </si>
  <si>
    <t>Despesas de Capital - Exceto Intraorçamentárias</t>
  </si>
  <si>
    <t>3.1.91.00.00.00.00</t>
  </si>
  <si>
    <t>3.2.91.00.00.00.00</t>
  </si>
  <si>
    <t>3.3.91.00.00.00.00</t>
  </si>
  <si>
    <t>4.4.91.00.00.00.00</t>
  </si>
  <si>
    <t xml:space="preserve">4.5.91.00.00.00.00 </t>
  </si>
  <si>
    <t>4.6.91.00.00.00.00</t>
  </si>
  <si>
    <t/>
  </si>
  <si>
    <t>(-) Aquisiç. De Títulos de Capital Já Integralizado</t>
  </si>
  <si>
    <r>
      <t>Despesas Com Pessoal  -</t>
    </r>
    <r>
      <rPr>
        <b/>
        <sz val="12"/>
        <color indexed="10"/>
        <rFont val="Arial"/>
        <family val="2"/>
      </rPr>
      <t xml:space="preserve"> INTRAORÇAMENTÁRIAS</t>
    </r>
  </si>
  <si>
    <r>
      <t xml:space="preserve">Juros e encargos da Dívida - </t>
    </r>
    <r>
      <rPr>
        <b/>
        <sz val="12"/>
        <color indexed="10"/>
        <rFont val="Arial"/>
        <family val="2"/>
      </rPr>
      <t>INTRAORÇAMENTÁRIAS</t>
    </r>
  </si>
  <si>
    <r>
      <t xml:space="preserve">Outras Despesas Correntes - </t>
    </r>
    <r>
      <rPr>
        <b/>
        <sz val="12"/>
        <color indexed="10"/>
        <rFont val="Arial"/>
        <family val="2"/>
      </rPr>
      <t>INTRAORÇAMENTÁRIAS</t>
    </r>
  </si>
  <si>
    <r>
      <t xml:space="preserve">Invetimentos  - </t>
    </r>
    <r>
      <rPr>
        <b/>
        <sz val="12"/>
        <color indexed="10"/>
        <rFont val="Arial"/>
        <family val="2"/>
      </rPr>
      <t>INTRAORÇAMENTÁRIAS</t>
    </r>
  </si>
  <si>
    <r>
      <t xml:space="preserve">Inversões Financeiras - </t>
    </r>
    <r>
      <rPr>
        <b/>
        <sz val="12"/>
        <color indexed="10"/>
        <rFont val="Arial"/>
        <family val="2"/>
      </rPr>
      <t>INTRAORÇAMENTÁRIAS</t>
    </r>
  </si>
  <si>
    <r>
      <t xml:space="preserve">Amortização da Dívida  - </t>
    </r>
    <r>
      <rPr>
        <b/>
        <sz val="12"/>
        <color indexed="10"/>
        <rFont val="Arial"/>
        <family val="2"/>
      </rPr>
      <t>INTRAORÇAMENTÁRIAS</t>
    </r>
  </si>
  <si>
    <t xml:space="preserve">TOTAL DAS DESPESAS </t>
  </si>
  <si>
    <t>RESULTADO ORÇAMENTÁRIO / RESERVA - SEM RPPS</t>
  </si>
  <si>
    <t>RESULTADO ORÇAMENTÁRIO / RESERVA DO RPPS</t>
  </si>
  <si>
    <t>Inflação para 2022:</t>
  </si>
  <si>
    <t xml:space="preserve">   </t>
  </si>
  <si>
    <t>RECEITAS DE CAPITAL</t>
  </si>
  <si>
    <t xml:space="preserve">    ALIENAÇÃO DE ATIVOS </t>
  </si>
  <si>
    <t xml:space="preserve">        Alienação de Bens Intangíveis</t>
  </si>
  <si>
    <t xml:space="preserve">TOTAL </t>
  </si>
  <si>
    <t>APLICAÇÃO DOS RECURSOS DA ALIENAÇÃO DE ATIVOS</t>
  </si>
  <si>
    <r>
      <rPr>
        <b/>
        <sz val="9"/>
        <color indexed="10"/>
        <rFont val="Arial"/>
        <family val="2"/>
      </rPr>
      <t xml:space="preserve">TABELA  01 </t>
    </r>
    <r>
      <rPr>
        <b/>
        <sz val="9"/>
        <rFont val="Arial"/>
        <family val="2"/>
      </rPr>
      <t>- Parâmentos Utilizados nas Estimativas das Receitas e Despesas</t>
    </r>
  </si>
  <si>
    <r>
      <rPr>
        <b/>
        <sz val="12"/>
        <color indexed="10"/>
        <rFont val="Arial"/>
        <family val="2"/>
      </rPr>
      <t xml:space="preserve">Tabela 02 </t>
    </r>
    <r>
      <rPr>
        <b/>
        <sz val="12"/>
        <rFont val="Arial"/>
        <family val="2"/>
      </rPr>
      <t>- Memória de Cálculo das Estimativas das Receitas</t>
    </r>
  </si>
  <si>
    <r>
      <rPr>
        <b/>
        <sz val="8"/>
        <color indexed="10"/>
        <rFont val="Times New Roman"/>
        <family val="1"/>
      </rPr>
      <t xml:space="preserve">TABELA 05 </t>
    </r>
    <r>
      <rPr>
        <b/>
        <sz val="8"/>
        <rFont val="Times New Roman"/>
        <family val="1"/>
      </rPr>
      <t xml:space="preserve">- Demonstrativo da Evolução da Dívida Consolidada Líquida </t>
    </r>
  </si>
  <si>
    <r>
      <rPr>
        <b/>
        <sz val="11"/>
        <color indexed="10"/>
        <rFont val="Calibri"/>
        <family val="2"/>
      </rPr>
      <t>TABELA 06 -</t>
    </r>
    <r>
      <rPr>
        <b/>
        <sz val="11"/>
        <rFont val="Calibri"/>
        <family val="2"/>
      </rPr>
      <t xml:space="preserve"> Demonstrativo da  Memória de Cálculo do Resultado Primário e Nominal  -  ACIMA DA LINHA</t>
    </r>
  </si>
  <si>
    <t>LEI DE DIRETRIZES ORÇAMENTÁRIAS  PARA 2021</t>
  </si>
  <si>
    <r>
      <t>Memória de Cálculo das Estimativas de</t>
    </r>
    <r>
      <rPr>
        <b/>
        <sz val="12"/>
        <color indexed="10"/>
        <rFont val="Arial"/>
        <family val="2"/>
      </rPr>
      <t xml:space="preserve"> Pagamento das Despesas</t>
    </r>
    <r>
      <rPr>
        <b/>
        <sz val="12"/>
        <rFont val="Arial"/>
        <family val="2"/>
      </rPr>
      <t xml:space="preserve"> - Inclusive Restos a Pagar</t>
    </r>
  </si>
  <si>
    <t>Apuração Conforme a Instrução Normativa nº 06/2019, do TCE/RS</t>
  </si>
  <si>
    <t>Lei de Diretrizes Orçamentárias para o Exercício de 2021</t>
  </si>
  <si>
    <r>
      <rPr>
        <b/>
        <sz val="11"/>
        <color indexed="10"/>
        <rFont val="Arial"/>
        <family val="2"/>
      </rPr>
      <t>Tabela 04 -</t>
    </r>
    <r>
      <rPr>
        <b/>
        <sz val="11"/>
        <color indexed="8"/>
        <rFont val="Arial"/>
        <family val="2"/>
      </rPr>
      <t xml:space="preserve"> Estimativa de Limites de Gastos com Pessoal do Poder Executivo e Legislativo para o período de 2021 a 2023</t>
    </r>
  </si>
  <si>
    <t>LEI DE DIRETRIZES ORÇAMENTÁRIAS PARA 2021</t>
  </si>
  <si>
    <t>EXERCÍCIO DE 2021</t>
  </si>
  <si>
    <t>2019 (a)</t>
  </si>
  <si>
    <t>2019 (b)</t>
  </si>
  <si>
    <t>Preenchimento Opcional Cfe. Item 02.01.03.01 da 10ª Edição do MDF</t>
  </si>
  <si>
    <t>Preenchimento Opcional Cfe. Item 02.01.03.01 da 9ª Edição do MDF</t>
  </si>
  <si>
    <t>Preenchimento opcional cfe. Item 02.01.03.01 da 10ª edição do MDF</t>
  </si>
  <si>
    <t xml:space="preserve"> EXERCÍCIO DE 2021</t>
  </si>
  <si>
    <t xml:space="preserve">EXERCÍCIO DE 2021 </t>
  </si>
  <si>
    <t>Obs:  1 -   Os valores da renúncia para 2021 foram previstos de acordo com informações da Administração tributária</t>
  </si>
  <si>
    <t>2 - Os valores da renúncia projetados para 2022 e 2023, foram claculados a partir dos valores de 2021, apli</t>
  </si>
  <si>
    <t>Inflação para 2023:</t>
  </si>
  <si>
    <t>Valor Previsto 2021</t>
  </si>
  <si>
    <t>Taxa de Câmbio (Média do Ano)</t>
  </si>
  <si>
    <r>
      <t xml:space="preserve">Receitas Correntes Intraorçamentárias </t>
    </r>
    <r>
      <rPr>
        <b/>
        <sz val="10"/>
        <color indexed="10"/>
        <rFont val="Arial"/>
        <family val="2"/>
      </rPr>
      <t>-RPPS</t>
    </r>
  </si>
  <si>
    <r>
      <t xml:space="preserve">Receitas Correntes Intraorçamentárias </t>
    </r>
    <r>
      <rPr>
        <b/>
        <sz val="10"/>
        <color indexed="10"/>
        <rFont val="Arial"/>
        <family val="2"/>
      </rPr>
      <t>- Outras</t>
    </r>
  </si>
  <si>
    <r>
      <t xml:space="preserve">Receitas de Capital Intraorçamentárias </t>
    </r>
    <r>
      <rPr>
        <b/>
        <sz val="10"/>
        <color indexed="10"/>
        <rFont val="Arial"/>
        <family val="2"/>
      </rPr>
      <t>- RPPS</t>
    </r>
  </si>
  <si>
    <r>
      <t xml:space="preserve">Receitas de Capital Intraorçamentárias </t>
    </r>
    <r>
      <rPr>
        <b/>
        <sz val="10"/>
        <color indexed="10"/>
        <rFont val="Arial"/>
        <family val="2"/>
      </rPr>
      <t>- Outras</t>
    </r>
  </si>
  <si>
    <r>
      <rPr>
        <b/>
        <sz val="10"/>
        <color indexed="10"/>
        <rFont val="Arial"/>
        <family val="2"/>
      </rPr>
      <t>Tabela 03 -</t>
    </r>
    <r>
      <rPr>
        <b/>
        <sz val="10"/>
        <color indexed="8"/>
        <rFont val="Arial"/>
        <family val="2"/>
      </rPr>
      <t xml:space="preserve"> Evolução e Estimativas para a Receita Corrente Líquida</t>
    </r>
  </si>
  <si>
    <t>SALDOS DE EXERCÍCIOS ANTERIORES A 2017</t>
  </si>
  <si>
    <t>RESERVA DE CONTINGÊNCIA - PREVISÃO (VII)</t>
  </si>
  <si>
    <t>DESPESAS PRIMÁRIAS ANTES DA RESERVA DE CONTINGÊNCIA (VI = IV + V)</t>
  </si>
  <si>
    <t>DESPESAS PRIMÁRIAS APÓS A RESERVA DE CONTINGÊNCIA (VIII = VI+ VII)</t>
  </si>
  <si>
    <t>META DE RESULTADO PRIMÁRIO A SER CONSIDERADA (IX = III - VIII)</t>
  </si>
  <si>
    <t>1.7.1.8.99.0.0.00.00.00</t>
  </si>
  <si>
    <t>Outras Transferências da União</t>
  </si>
  <si>
    <t>Abertura de  Créditos Adicionais p/ Reserva de Contingência</t>
  </si>
  <si>
    <t>Coleta de lixo</t>
  </si>
  <si>
    <t>IPTU</t>
  </si>
</sst>
</file>

<file path=xl/styles.xml><?xml version="1.0" encoding="utf-8"?>
<styleSheet xmlns="http://schemas.openxmlformats.org/spreadsheetml/2006/main">
  <numFmts count="6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 #,##0_);\(&quot;R$&quot;\ #,##0\)"/>
    <numFmt numFmtId="179" formatCode="&quot;R$&quot;\ #,##0_);[Red]\(&quot;R$&quot;\ #,##0\)"/>
    <numFmt numFmtId="180" formatCode="&quot;R$&quot;\ #,##0.00_);\(&quot;R$&quot;\ #,##0.00\)"/>
    <numFmt numFmtId="181" formatCode="&quot;R$&quot;\ #,##0.00_);[Red]\(&quot;R$&quot;\ #,##0.00\)"/>
    <numFmt numFmtId="182" formatCode="_(&quot;R$&quot;\ * #,##0_);_(&quot;R$&quot;\ * \(#,##0\);_(&quot;R$&quot;\ * &quot;-&quot;_);_(@_)"/>
    <numFmt numFmtId="183" formatCode="_(&quot;R$&quot;\ * #,##0.00_);_(&quot;R$&quot;\ * \(#,##0.00\);_(&quot;R$&quot;\ * &quot;-&quot;??_);_(@_)"/>
    <numFmt numFmtId="184" formatCode="&quot;R$&quot;#,##0_);\(&quot;R$&quot;#,##0\)"/>
    <numFmt numFmtId="185" formatCode="&quot;R$&quot;#,##0_);[Red]\(&quot;R$&quot;#,##0\)"/>
    <numFmt numFmtId="186" formatCode="&quot;R$&quot;#,##0.00_);\(&quot;R$&quot;#,##0.00\)"/>
    <numFmt numFmtId="187" formatCode="&quot;R$&quot;#,##0.00_);[Red]\(&quot;R$&quot;#,##0.00\)"/>
    <numFmt numFmtId="188" formatCode="_(&quot;R$&quot;* #,##0_);_(&quot;R$&quot;* \(#,##0\);_(&quot;R$&quot;* &quot;-&quot;_);_(@_)"/>
    <numFmt numFmtId="189" formatCode="_(&quot;R$&quot;* #,##0.00_);_(&quot;R$&quot;* \(#,##0.00\);_(&quot;R$&quot;* &quot;-&quot;??_);_(@_)"/>
    <numFmt numFmtId="190" formatCode="0_);[Red]\(0\)"/>
    <numFmt numFmtId="191" formatCode="#,##0.0"/>
    <numFmt numFmtId="192" formatCode="mmm\-yy"/>
    <numFmt numFmtId="193" formatCode="d/m"/>
    <numFmt numFmtId="194" formatCode="d/m/yy"/>
    <numFmt numFmtId="195" formatCode="mmmm\-yy"/>
    <numFmt numFmtId="196" formatCode="d\-mmm"/>
    <numFmt numFmtId="197" formatCode="0.0"/>
    <numFmt numFmtId="198" formatCode="0.000"/>
    <numFmt numFmtId="199" formatCode="\ @"/>
    <numFmt numFmtId="200" formatCode="\ \ \ \ @"/>
    <numFmt numFmtId="201" formatCode="\ \ \ \ \ @"/>
    <numFmt numFmtId="202" formatCode="\ \ \ \ \ \ \ \ \ \ \ \ \ \ \ @"/>
    <numFmt numFmtId="203" formatCode="0.000%"/>
    <numFmt numFmtId="204" formatCode="[$-416]dddd\,\ d&quot; de &quot;mmmm&quot; de &quot;yyyy"/>
    <numFmt numFmtId="205" formatCode="00000"/>
    <numFmt numFmtId="206" formatCode="0&quot;.&quot;0&quot;.&quot;0&quot;.&quot;0&quot;.&quot;00&quot;.&quot;0&quot;.&quot;0"/>
    <numFmt numFmtId="207" formatCode="#,##0.00_ ;\-#,##0.00\ "/>
    <numFmt numFmtId="208" formatCode="_(* #,##0_);_(* \(#,##0\);_(* &quot;-&quot;??_);_(@_)"/>
    <numFmt numFmtId="209" formatCode="&quot;Sim&quot;;&quot;Sim&quot;;&quot;Não&quot;"/>
    <numFmt numFmtId="210" formatCode="&quot;Verdadeiro&quot;;&quot;Verdadeiro&quot;;&quot;Falso&quot;"/>
    <numFmt numFmtId="211" formatCode="&quot;Ativar&quot;;&quot;Ativar&quot;;&quot;Desativar&quot;"/>
    <numFmt numFmtId="212" formatCode="[$€-2]\ #,##0.00_);[Red]\([$€-2]\ #,##0.00\)"/>
    <numFmt numFmtId="213" formatCode="0&quot;.&quot;0&quot;.&quot;0&quot;.&quot;0&quot;.&quot;0&quot;.&quot;00&quot;.&quot;00"/>
    <numFmt numFmtId="214" formatCode="&quot;Ativado&quot;;&quot;Ativado&quot;;&quot;Desativado&quot;"/>
    <numFmt numFmtId="215" formatCode="#,##0.0;[Red]\-#,##0.0"/>
  </numFmts>
  <fonts count="83">
    <font>
      <sz val="10"/>
      <name val="Arial"/>
      <family val="0"/>
    </font>
    <font>
      <b/>
      <sz val="12"/>
      <name val="Arial"/>
      <family val="2"/>
    </font>
    <font>
      <sz val="12"/>
      <name val="Arial"/>
      <family val="2"/>
    </font>
    <font>
      <b/>
      <sz val="12"/>
      <color indexed="17"/>
      <name val="Helv"/>
      <family val="0"/>
    </font>
    <font>
      <sz val="12"/>
      <color indexed="17"/>
      <name val="Helv"/>
      <family val="0"/>
    </font>
    <font>
      <b/>
      <sz val="10"/>
      <name val="Arial"/>
      <family val="2"/>
    </font>
    <font>
      <b/>
      <sz val="11"/>
      <name val="Arial"/>
      <family val="2"/>
    </font>
    <font>
      <b/>
      <sz val="10"/>
      <color indexed="57"/>
      <name val="Arial"/>
      <family val="2"/>
    </font>
    <font>
      <b/>
      <sz val="14"/>
      <color indexed="57"/>
      <name val="Arial"/>
      <family val="2"/>
    </font>
    <font>
      <b/>
      <sz val="14"/>
      <name val="Arial"/>
      <family val="2"/>
    </font>
    <font>
      <b/>
      <sz val="12"/>
      <name val="Helv"/>
      <family val="0"/>
    </font>
    <font>
      <b/>
      <i/>
      <sz val="12"/>
      <name val="Arial"/>
      <family val="2"/>
    </font>
    <font>
      <b/>
      <i/>
      <sz val="9"/>
      <name val="Arial"/>
      <family val="2"/>
    </font>
    <font>
      <sz val="8"/>
      <name val="Times New Roman"/>
      <family val="1"/>
    </font>
    <font>
      <b/>
      <sz val="8"/>
      <name val="Times New Roman"/>
      <family val="1"/>
    </font>
    <font>
      <sz val="8"/>
      <name val="Arial"/>
      <family val="2"/>
    </font>
    <font>
      <b/>
      <sz val="8"/>
      <name val="Arial"/>
      <family val="2"/>
    </font>
    <font>
      <sz val="11"/>
      <name val="Arial"/>
      <family val="2"/>
    </font>
    <font>
      <b/>
      <u val="single"/>
      <sz val="12"/>
      <name val="Arial"/>
      <family val="2"/>
    </font>
    <font>
      <sz val="12"/>
      <name val="Helv"/>
      <family val="0"/>
    </font>
    <font>
      <sz val="9"/>
      <name val="Arial"/>
      <family val="2"/>
    </font>
    <font>
      <b/>
      <sz val="9"/>
      <name val="Arial"/>
      <family val="2"/>
    </font>
    <font>
      <sz val="9"/>
      <color indexed="17"/>
      <name val="Arial"/>
      <family val="2"/>
    </font>
    <font>
      <b/>
      <sz val="9"/>
      <color indexed="17"/>
      <name val="Arial"/>
      <family val="2"/>
    </font>
    <font>
      <b/>
      <i/>
      <sz val="11"/>
      <name val="Arial"/>
      <family val="2"/>
    </font>
    <font>
      <u val="single"/>
      <sz val="10"/>
      <color indexed="12"/>
      <name val="Arial"/>
      <family val="2"/>
    </font>
    <font>
      <u val="single"/>
      <sz val="10"/>
      <color indexed="36"/>
      <name val="Arial"/>
      <family val="2"/>
    </font>
    <font>
      <sz val="11"/>
      <color indexed="8"/>
      <name val="Calibri"/>
      <family val="2"/>
    </font>
    <font>
      <sz val="14"/>
      <name val="Arial"/>
      <family val="2"/>
    </font>
    <font>
      <b/>
      <sz val="12"/>
      <color indexed="57"/>
      <name val="Arial"/>
      <family val="2"/>
    </font>
    <font>
      <sz val="14"/>
      <color indexed="17"/>
      <name val="Helv"/>
      <family val="0"/>
    </font>
    <font>
      <sz val="10"/>
      <color indexed="10"/>
      <name val="Arial"/>
      <family val="2"/>
    </font>
    <font>
      <b/>
      <sz val="10"/>
      <color indexed="8"/>
      <name val="Arial"/>
      <family val="2"/>
    </font>
    <font>
      <sz val="10"/>
      <color indexed="8"/>
      <name val="Arial"/>
      <family val="2"/>
    </font>
    <font>
      <b/>
      <sz val="11"/>
      <color indexed="8"/>
      <name val="Arial"/>
      <family val="2"/>
    </font>
    <font>
      <b/>
      <sz val="10"/>
      <name val="Helv"/>
      <family val="0"/>
    </font>
    <font>
      <u val="single"/>
      <vertAlign val="superscript"/>
      <sz val="11"/>
      <name val="Arial"/>
      <family val="2"/>
    </font>
    <font>
      <b/>
      <sz val="11"/>
      <color indexed="8"/>
      <name val="Calibri"/>
      <family val="2"/>
    </font>
    <font>
      <b/>
      <sz val="11"/>
      <name val="Calibri"/>
      <family val="2"/>
    </font>
    <font>
      <sz val="11"/>
      <name val="Calibri"/>
      <family val="2"/>
    </font>
    <font>
      <b/>
      <sz val="11"/>
      <color indexed="17"/>
      <name val="Calibri"/>
      <family val="2"/>
    </font>
    <font>
      <sz val="11"/>
      <color indexed="17"/>
      <name val="Calibri"/>
      <family val="2"/>
    </font>
    <font>
      <sz val="12"/>
      <name val="Calibri"/>
      <family val="2"/>
    </font>
    <font>
      <b/>
      <sz val="12"/>
      <name val="Calibri"/>
      <family val="2"/>
    </font>
    <font>
      <b/>
      <sz val="10"/>
      <color indexed="10"/>
      <name val="Arial"/>
      <family val="2"/>
    </font>
    <font>
      <sz val="10"/>
      <color indexed="57"/>
      <name val="Arial"/>
      <family val="2"/>
    </font>
    <font>
      <b/>
      <sz val="12"/>
      <color indexed="10"/>
      <name val="Arial"/>
      <family val="2"/>
    </font>
    <font>
      <b/>
      <sz val="9"/>
      <color indexed="10"/>
      <name val="Arial"/>
      <family val="2"/>
    </font>
    <font>
      <b/>
      <sz val="11"/>
      <color indexed="10"/>
      <name val="Arial"/>
      <family val="2"/>
    </font>
    <font>
      <b/>
      <sz val="8"/>
      <color indexed="10"/>
      <name val="Times New Roman"/>
      <family val="1"/>
    </font>
    <font>
      <b/>
      <sz val="11"/>
      <color indexed="10"/>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i/>
      <sz val="11"/>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27"/>
        <bgColor indexed="64"/>
      </patternFill>
    </fill>
    <fill>
      <patternFill patternType="solid">
        <fgColor indexed="27"/>
        <bgColor indexed="64"/>
      </patternFill>
    </fill>
    <fill>
      <patternFill patternType="solid">
        <fgColor indexed="8"/>
        <bgColor indexed="64"/>
      </patternFill>
    </fill>
    <fill>
      <patternFill patternType="solid">
        <fgColor indexed="15"/>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1"/>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hair"/>
      <top>
        <color indexed="63"/>
      </top>
      <bottom>
        <color indexed="63"/>
      </bottom>
    </border>
    <border>
      <left style="hair"/>
      <right style="hair"/>
      <top>
        <color indexed="63"/>
      </top>
      <bottom>
        <color indexed="63"/>
      </bottom>
    </border>
    <border>
      <left>
        <color indexed="63"/>
      </left>
      <right style="hair"/>
      <top>
        <color indexed="63"/>
      </top>
      <bottom style="double"/>
    </border>
    <border>
      <left style="hair"/>
      <right style="hair"/>
      <top>
        <color indexed="63"/>
      </top>
      <bottom style="double"/>
    </border>
    <border>
      <left>
        <color indexed="63"/>
      </left>
      <right>
        <color indexed="63"/>
      </right>
      <top style="double"/>
      <bottom>
        <color indexed="63"/>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color indexed="9"/>
      </left>
      <right style="thin">
        <color indexed="9"/>
      </right>
      <top style="thin">
        <color indexed="9"/>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ashed"/>
      <right style="thin"/>
      <top style="thin"/>
      <bottom>
        <color indexed="63"/>
      </bottom>
    </border>
    <border>
      <left>
        <color indexed="63"/>
      </left>
      <right style="hair"/>
      <top style="dashed"/>
      <bottom>
        <color indexed="63"/>
      </bottom>
    </border>
    <border>
      <left style="hair"/>
      <right style="hair"/>
      <top style="dashed"/>
      <bottom>
        <color indexed="63"/>
      </bottom>
    </border>
    <border>
      <left style="hair"/>
      <right>
        <color indexed="63"/>
      </right>
      <top style="dashed"/>
      <bottom>
        <color indexed="63"/>
      </bottom>
    </border>
    <border>
      <left style="hair"/>
      <right style="dashed"/>
      <top style="dashed"/>
      <bottom>
        <color indexed="63"/>
      </bottom>
    </border>
    <border>
      <left style="dashed"/>
      <right style="thin"/>
      <top>
        <color indexed="63"/>
      </top>
      <bottom>
        <color indexed="63"/>
      </bottom>
    </border>
    <border>
      <left>
        <color indexed="63"/>
      </left>
      <right style="thin"/>
      <top style="thin"/>
      <bottom style="thin"/>
    </border>
    <border>
      <left>
        <color indexed="63"/>
      </left>
      <right>
        <color indexed="63"/>
      </right>
      <top style="thin">
        <color indexed="9"/>
      </top>
      <bottom style="thin"/>
    </border>
    <border>
      <left>
        <color indexed="63"/>
      </left>
      <right style="thin">
        <color indexed="9"/>
      </right>
      <top style="thin">
        <color indexed="9"/>
      </top>
      <bottom style="thin"/>
    </border>
    <border>
      <left style="thin">
        <color indexed="9"/>
      </left>
      <right style="thin">
        <color indexed="9"/>
      </right>
      <top>
        <color indexed="63"/>
      </top>
      <bottom style="thin"/>
    </border>
    <border>
      <left style="thin">
        <color indexed="9"/>
      </left>
      <right>
        <color indexed="63"/>
      </right>
      <top style="thin">
        <color indexed="9"/>
      </top>
      <bottom style="thin"/>
    </border>
    <border>
      <left style="thin">
        <color indexed="9"/>
      </left>
      <right style="thin">
        <color indexed="9"/>
      </right>
      <top>
        <color indexed="63"/>
      </top>
      <bottom>
        <color indexed="63"/>
      </bottom>
    </border>
    <border>
      <left style="medium"/>
      <right>
        <color indexed="63"/>
      </right>
      <top style="medium"/>
      <bottom style="medium"/>
    </border>
    <border>
      <left style="medium"/>
      <right>
        <color indexed="63"/>
      </right>
      <top>
        <color indexed="63"/>
      </top>
      <bottom style="medium"/>
    </border>
    <border>
      <left style="medium"/>
      <right>
        <color indexed="63"/>
      </right>
      <top>
        <color indexed="63"/>
      </top>
      <bottom>
        <color indexed="63"/>
      </bottom>
    </border>
    <border>
      <left style="medium"/>
      <right style="medium"/>
      <top style="medium"/>
      <bottom style="medium"/>
    </border>
    <border>
      <left style="medium"/>
      <right style="medium"/>
      <top>
        <color indexed="63"/>
      </top>
      <bottom style="medium"/>
    </border>
    <border>
      <left>
        <color indexed="63"/>
      </left>
      <right style="thin"/>
      <top style="thin"/>
      <bottom>
        <color indexed="63"/>
      </bottom>
    </border>
    <border>
      <left style="thin"/>
      <right>
        <color indexed="63"/>
      </right>
      <top style="thin"/>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2" fillId="29" borderId="1"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73" fillId="30" borderId="0" applyNumberFormat="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74" fillId="31" borderId="0" applyNumberFormat="0" applyBorder="0" applyAlignment="0" applyProtection="0"/>
    <xf numFmtId="0" fontId="27" fillId="0" borderId="0">
      <alignment/>
      <protection/>
    </xf>
    <xf numFmtId="0" fontId="0" fillId="32" borderId="4" applyNumberFormat="0" applyFont="0" applyAlignment="0" applyProtection="0"/>
    <xf numFmtId="9" fontId="0" fillId="0" borderId="0" applyFont="0" applyFill="0" applyBorder="0" applyAlignment="0" applyProtection="0"/>
    <xf numFmtId="0" fontId="75" fillId="21" borderId="5"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82" fillId="0" borderId="9" applyNumberFormat="0" applyFill="0" applyAlignment="0" applyProtection="0"/>
  </cellStyleXfs>
  <cellXfs count="513">
    <xf numFmtId="0" fontId="0" fillId="0" borderId="0" xfId="0" applyAlignment="1">
      <alignment/>
    </xf>
    <xf numFmtId="38" fontId="4" fillId="0" borderId="0" xfId="0" applyNumberFormat="1" applyFont="1" applyAlignment="1" applyProtection="1">
      <alignment/>
      <protection locked="0"/>
    </xf>
    <xf numFmtId="38" fontId="4" fillId="0" borderId="0" xfId="0" applyNumberFormat="1" applyFont="1" applyBorder="1" applyAlignment="1" applyProtection="1">
      <alignment/>
      <protection locked="0"/>
    </xf>
    <xf numFmtId="38" fontId="3" fillId="0" borderId="0" xfId="0" applyNumberFormat="1" applyFont="1" applyAlignment="1" applyProtection="1">
      <alignment/>
      <protection locked="0"/>
    </xf>
    <xf numFmtId="38" fontId="4" fillId="0" borderId="0" xfId="0" applyNumberFormat="1" applyFont="1" applyAlignment="1">
      <alignment/>
    </xf>
    <xf numFmtId="38" fontId="3" fillId="0" borderId="0" xfId="0" applyNumberFormat="1" applyFont="1" applyBorder="1" applyAlignment="1" applyProtection="1">
      <alignment/>
      <protection locked="0"/>
    </xf>
    <xf numFmtId="9" fontId="4" fillId="33" borderId="0" xfId="52" applyFont="1" applyFill="1" applyBorder="1" applyAlignment="1" applyProtection="1">
      <alignment/>
      <protection locked="0"/>
    </xf>
    <xf numFmtId="0" fontId="5" fillId="0" borderId="0" xfId="0" applyFont="1" applyAlignment="1">
      <alignment/>
    </xf>
    <xf numFmtId="0" fontId="7" fillId="34" borderId="0" xfId="0" applyFont="1" applyFill="1" applyAlignment="1">
      <alignment/>
    </xf>
    <xf numFmtId="0" fontId="8" fillId="34" borderId="0" xfId="0" applyFont="1" applyFill="1" applyAlignment="1">
      <alignment/>
    </xf>
    <xf numFmtId="0" fontId="9" fillId="0" borderId="0" xfId="0" applyFont="1" applyAlignment="1">
      <alignment/>
    </xf>
    <xf numFmtId="0" fontId="0" fillId="0" borderId="0" xfId="0" applyFont="1" applyAlignment="1">
      <alignment/>
    </xf>
    <xf numFmtId="0" fontId="0" fillId="0" borderId="0" xfId="0" applyFont="1" applyAlignment="1">
      <alignment horizontal="center" vertical="center"/>
    </xf>
    <xf numFmtId="0" fontId="17" fillId="0" borderId="0" xfId="0" applyFont="1" applyAlignment="1">
      <alignment/>
    </xf>
    <xf numFmtId="0" fontId="17" fillId="0" borderId="0" xfId="0" applyFont="1" applyAlignment="1">
      <alignment horizontal="center" vertical="center"/>
    </xf>
    <xf numFmtId="0" fontId="18" fillId="0" borderId="0" xfId="0" applyFont="1" applyBorder="1" applyAlignment="1" applyProtection="1">
      <alignment horizontal="left"/>
      <protection locked="0"/>
    </xf>
    <xf numFmtId="38" fontId="19" fillId="0" borderId="0" xfId="0" applyNumberFormat="1" applyFont="1" applyBorder="1" applyAlignment="1" applyProtection="1">
      <alignment horizontal="centerContinuous"/>
      <protection locked="0"/>
    </xf>
    <xf numFmtId="0" fontId="1" fillId="33" borderId="0" xfId="0" applyFont="1" applyFill="1" applyBorder="1" applyAlignment="1" applyProtection="1">
      <alignment/>
      <protection locked="0"/>
    </xf>
    <xf numFmtId="0" fontId="1" fillId="0" borderId="0" xfId="0" applyFont="1" applyBorder="1" applyAlignment="1" applyProtection="1">
      <alignment horizontal="center"/>
      <protection locked="0"/>
    </xf>
    <xf numFmtId="0" fontId="11" fillId="33" borderId="0" xfId="0" applyFont="1" applyFill="1" applyBorder="1" applyAlignment="1" applyProtection="1">
      <alignment horizontal="right"/>
      <protection locked="0"/>
    </xf>
    <xf numFmtId="0" fontId="10" fillId="33" borderId="0" xfId="0" applyNumberFormat="1" applyFont="1" applyFill="1" applyBorder="1" applyAlignment="1" applyProtection="1">
      <alignment horizontal="left" vertical="center"/>
      <protection locked="0"/>
    </xf>
    <xf numFmtId="38" fontId="19" fillId="0" borderId="0" xfId="0" applyNumberFormat="1" applyFont="1" applyAlignment="1" applyProtection="1">
      <alignment/>
      <protection locked="0"/>
    </xf>
    <xf numFmtId="190" fontId="10" fillId="34" borderId="10" xfId="0" applyNumberFormat="1" applyFont="1" applyFill="1" applyBorder="1" applyAlignment="1" applyProtection="1">
      <alignment horizontal="center"/>
      <protection locked="0"/>
    </xf>
    <xf numFmtId="190" fontId="10" fillId="34" borderId="11" xfId="0" applyNumberFormat="1" applyFont="1" applyFill="1" applyBorder="1" applyAlignment="1" applyProtection="1">
      <alignment horizontal="center"/>
      <protection locked="0"/>
    </xf>
    <xf numFmtId="38" fontId="10" fillId="0" borderId="10" xfId="0" applyNumberFormat="1" applyFont="1" applyBorder="1" applyAlignment="1" applyProtection="1">
      <alignment/>
      <protection locked="0"/>
    </xf>
    <xf numFmtId="38" fontId="10" fillId="0" borderId="11" xfId="0" applyNumberFormat="1" applyFont="1" applyBorder="1" applyAlignment="1" applyProtection="1">
      <alignment/>
      <protection locked="0"/>
    </xf>
    <xf numFmtId="38" fontId="10" fillId="33" borderId="11" xfId="0" applyNumberFormat="1" applyFont="1" applyFill="1" applyBorder="1" applyAlignment="1" applyProtection="1">
      <alignment/>
      <protection locked="0"/>
    </xf>
    <xf numFmtId="38" fontId="10" fillId="0" borderId="12" xfId="0" applyNumberFormat="1" applyFont="1" applyBorder="1" applyAlignment="1" applyProtection="1">
      <alignment/>
      <protection locked="0"/>
    </xf>
    <xf numFmtId="38" fontId="10" fillId="33" borderId="13" xfId="0" applyNumberFormat="1" applyFont="1" applyFill="1" applyBorder="1" applyAlignment="1" applyProtection="1">
      <alignment/>
      <protection locked="0"/>
    </xf>
    <xf numFmtId="38" fontId="10" fillId="0" borderId="14" xfId="0" applyNumberFormat="1" applyFont="1" applyBorder="1" applyAlignment="1" applyProtection="1">
      <alignment/>
      <protection locked="0"/>
    </xf>
    <xf numFmtId="0" fontId="20" fillId="0" borderId="0" xfId="0" applyFont="1" applyAlignment="1">
      <alignment/>
    </xf>
    <xf numFmtId="0" fontId="20" fillId="0" borderId="0" xfId="0" applyFont="1" applyAlignment="1">
      <alignment/>
    </xf>
    <xf numFmtId="3" fontId="20" fillId="0" borderId="0" xfId="0" applyNumberFormat="1" applyFont="1" applyAlignment="1">
      <alignment/>
    </xf>
    <xf numFmtId="0" fontId="21" fillId="0" borderId="0" xfId="0" applyFont="1" applyAlignment="1">
      <alignment/>
    </xf>
    <xf numFmtId="4" fontId="20" fillId="33" borderId="0" xfId="52" applyNumberFormat="1" applyFont="1" applyFill="1" applyBorder="1" applyAlignment="1">
      <alignment/>
    </xf>
    <xf numFmtId="0" fontId="20" fillId="0" borderId="0" xfId="0" applyFont="1" applyFill="1" applyAlignment="1">
      <alignment/>
    </xf>
    <xf numFmtId="0" fontId="23" fillId="0" borderId="0" xfId="0" applyFont="1" applyAlignment="1">
      <alignment/>
    </xf>
    <xf numFmtId="0" fontId="22" fillId="0" borderId="0" xfId="0" applyFont="1" applyAlignment="1">
      <alignment/>
    </xf>
    <xf numFmtId="0" fontId="20" fillId="0" borderId="0" xfId="0" applyFont="1" applyBorder="1" applyAlignment="1">
      <alignment horizontal="center"/>
    </xf>
    <xf numFmtId="10" fontId="0" fillId="0" borderId="0" xfId="0" applyNumberFormat="1" applyAlignment="1">
      <alignment/>
    </xf>
    <xf numFmtId="177" fontId="0" fillId="0" borderId="15" xfId="0" applyNumberFormat="1" applyFont="1" applyFill="1" applyBorder="1" applyAlignment="1">
      <alignment/>
    </xf>
    <xf numFmtId="0" fontId="20" fillId="0" borderId="0" xfId="0" applyFont="1" applyBorder="1" applyAlignment="1">
      <alignment/>
    </xf>
    <xf numFmtId="0" fontId="0" fillId="0" borderId="0" xfId="0" applyFont="1" applyFill="1" applyAlignment="1">
      <alignment/>
    </xf>
    <xf numFmtId="0" fontId="0" fillId="0" borderId="0" xfId="0" applyFont="1" applyFill="1" applyAlignment="1">
      <alignment horizontal="center" vertical="center"/>
    </xf>
    <xf numFmtId="0" fontId="13" fillId="0" borderId="16" xfId="0" applyFont="1" applyBorder="1" applyAlignment="1">
      <alignment horizontal="left"/>
    </xf>
    <xf numFmtId="0" fontId="0" fillId="0" borderId="16" xfId="0" applyFont="1" applyFill="1" applyBorder="1" applyAlignment="1">
      <alignment horizontal="left"/>
    </xf>
    <xf numFmtId="0" fontId="24" fillId="0" borderId="0" xfId="0" applyFont="1" applyAlignment="1">
      <alignment/>
    </xf>
    <xf numFmtId="4" fontId="6" fillId="33" borderId="0" xfId="52" applyNumberFormat="1" applyFont="1" applyFill="1" applyBorder="1" applyAlignment="1">
      <alignment/>
    </xf>
    <xf numFmtId="4" fontId="17" fillId="33" borderId="0" xfId="52" applyNumberFormat="1" applyFont="1" applyFill="1" applyBorder="1" applyAlignment="1">
      <alignment/>
    </xf>
    <xf numFmtId="0" fontId="6" fillId="0" borderId="0" xfId="0" applyFont="1" applyAlignment="1">
      <alignment/>
    </xf>
    <xf numFmtId="4" fontId="17" fillId="0" borderId="0" xfId="0" applyNumberFormat="1" applyFont="1" applyBorder="1" applyAlignment="1">
      <alignment/>
    </xf>
    <xf numFmtId="0" fontId="24" fillId="0" borderId="0" xfId="0" applyFont="1" applyAlignment="1">
      <alignment horizontal="right"/>
    </xf>
    <xf numFmtId="0" fontId="0" fillId="0" borderId="17" xfId="0" applyFont="1" applyFill="1" applyBorder="1" applyAlignment="1">
      <alignment horizontal="center"/>
    </xf>
    <xf numFmtId="0" fontId="0" fillId="0" borderId="0" xfId="0" applyFont="1" applyFill="1" applyAlignment="1">
      <alignment/>
    </xf>
    <xf numFmtId="3" fontId="0" fillId="0" borderId="0" xfId="0" applyNumberFormat="1" applyFont="1" applyFill="1" applyAlignment="1">
      <alignment/>
    </xf>
    <xf numFmtId="0" fontId="0" fillId="0" borderId="18" xfId="0" applyFont="1" applyFill="1" applyBorder="1" applyAlignment="1">
      <alignment horizontal="left"/>
    </xf>
    <xf numFmtId="173" fontId="0" fillId="0" borderId="18" xfId="0" applyNumberFormat="1" applyFont="1" applyFill="1" applyBorder="1" applyAlignment="1">
      <alignment horizontal="left"/>
    </xf>
    <xf numFmtId="49" fontId="0" fillId="0" borderId="0" xfId="0" applyNumberFormat="1" applyFont="1" applyAlignment="1">
      <alignment/>
    </xf>
    <xf numFmtId="177" fontId="17" fillId="0" borderId="15" xfId="0" applyNumberFormat="1" applyFont="1" applyFill="1" applyBorder="1" applyAlignment="1" applyProtection="1">
      <alignment/>
      <protection locked="0"/>
    </xf>
    <xf numFmtId="3" fontId="17" fillId="0" borderId="0" xfId="0" applyNumberFormat="1" applyFont="1" applyBorder="1" applyAlignment="1">
      <alignment/>
    </xf>
    <xf numFmtId="177" fontId="6" fillId="0" borderId="15" xfId="0" applyNumberFormat="1" applyFont="1" applyFill="1" applyBorder="1" applyAlignment="1" applyProtection="1">
      <alignment horizontal="right"/>
      <protection locked="0"/>
    </xf>
    <xf numFmtId="177" fontId="17" fillId="0" borderId="15" xfId="0" applyNumberFormat="1" applyFont="1" applyBorder="1" applyAlignment="1">
      <alignment/>
    </xf>
    <xf numFmtId="0" fontId="17" fillId="0" borderId="15" xfId="0" applyFont="1" applyBorder="1" applyAlignment="1">
      <alignment/>
    </xf>
    <xf numFmtId="0" fontId="5" fillId="0" borderId="0" xfId="0" applyFont="1" applyFill="1" applyAlignment="1">
      <alignment/>
    </xf>
    <xf numFmtId="0" fontId="5" fillId="0" borderId="16" xfId="0" applyFont="1" applyFill="1" applyBorder="1" applyAlignment="1">
      <alignment horizontal="left"/>
    </xf>
    <xf numFmtId="43" fontId="0" fillId="0" borderId="15" xfId="0" applyNumberFormat="1" applyFont="1" applyFill="1" applyBorder="1" applyAlignment="1">
      <alignment/>
    </xf>
    <xf numFmtId="0" fontId="0" fillId="0" borderId="0" xfId="0" applyFill="1" applyAlignment="1">
      <alignment/>
    </xf>
    <xf numFmtId="0" fontId="29" fillId="34" borderId="0" xfId="0" applyFont="1" applyFill="1" applyAlignment="1">
      <alignment/>
    </xf>
    <xf numFmtId="0" fontId="30" fillId="0" borderId="0" xfId="0" applyFont="1" applyAlignment="1" applyProtection="1">
      <alignment/>
      <protection locked="0"/>
    </xf>
    <xf numFmtId="0" fontId="28" fillId="0" borderId="0" xfId="0" applyFont="1" applyFill="1" applyAlignment="1">
      <alignment/>
    </xf>
    <xf numFmtId="177" fontId="2" fillId="0" borderId="15" xfId="0" applyNumberFormat="1" applyFont="1" applyFill="1" applyBorder="1" applyAlignment="1">
      <alignment/>
    </xf>
    <xf numFmtId="0" fontId="7" fillId="35" borderId="0" xfId="0" applyFont="1" applyFill="1" applyAlignment="1">
      <alignment/>
    </xf>
    <xf numFmtId="0" fontId="0" fillId="35" borderId="0" xfId="0" applyFill="1" applyAlignment="1">
      <alignment/>
    </xf>
    <xf numFmtId="4" fontId="10" fillId="33" borderId="11" xfId="0" applyNumberFormat="1" applyFont="1" applyFill="1" applyBorder="1" applyAlignment="1" applyProtection="1">
      <alignment vertical="center"/>
      <protection locked="0"/>
    </xf>
    <xf numFmtId="4" fontId="1" fillId="33" borderId="11" xfId="0" applyNumberFormat="1" applyFont="1" applyFill="1" applyBorder="1" applyAlignment="1" applyProtection="1">
      <alignment/>
      <protection locked="0"/>
    </xf>
    <xf numFmtId="190" fontId="1" fillId="34" borderId="10" xfId="0" applyNumberFormat="1" applyFont="1" applyFill="1" applyBorder="1" applyAlignment="1">
      <alignment horizontal="center" vertical="center"/>
    </xf>
    <xf numFmtId="190" fontId="1" fillId="34" borderId="11" xfId="0" applyNumberFormat="1" applyFont="1" applyFill="1" applyBorder="1" applyAlignment="1">
      <alignment horizontal="center" vertical="center"/>
    </xf>
    <xf numFmtId="38" fontId="4" fillId="0" borderId="0" xfId="0" applyNumberFormat="1" applyFont="1" applyFill="1" applyBorder="1" applyAlignment="1" applyProtection="1">
      <alignment/>
      <protection locked="0"/>
    </xf>
    <xf numFmtId="38" fontId="4" fillId="0" borderId="0" xfId="0" applyNumberFormat="1" applyFont="1" applyFill="1" applyAlignment="1" applyProtection="1">
      <alignment/>
      <protection locked="0"/>
    </xf>
    <xf numFmtId="0" fontId="30" fillId="0" borderId="0" xfId="0" applyFont="1" applyFill="1" applyAlignment="1" applyProtection="1">
      <alignment/>
      <protection locked="0"/>
    </xf>
    <xf numFmtId="0" fontId="7" fillId="0" borderId="0" xfId="0" applyFont="1" applyFill="1" applyAlignment="1">
      <alignment/>
    </xf>
    <xf numFmtId="0" fontId="29" fillId="0" borderId="0" xfId="0" applyFont="1" applyFill="1" applyAlignment="1">
      <alignment/>
    </xf>
    <xf numFmtId="0" fontId="9" fillId="0" borderId="0" xfId="0" applyFont="1" applyFill="1" applyAlignment="1">
      <alignment/>
    </xf>
    <xf numFmtId="0" fontId="8" fillId="0" borderId="0" xfId="0" applyFont="1" applyFill="1" applyAlignment="1">
      <alignment/>
    </xf>
    <xf numFmtId="38" fontId="3" fillId="0" borderId="0" xfId="0" applyNumberFormat="1" applyFont="1" applyFill="1" applyAlignment="1" applyProtection="1">
      <alignment/>
      <protection locked="0"/>
    </xf>
    <xf numFmtId="38" fontId="4" fillId="0" borderId="0" xfId="0" applyNumberFormat="1" applyFont="1" applyFill="1" applyAlignment="1">
      <alignment/>
    </xf>
    <xf numFmtId="3" fontId="31" fillId="0" borderId="0" xfId="0" applyNumberFormat="1" applyFont="1" applyFill="1" applyAlignment="1">
      <alignment/>
    </xf>
    <xf numFmtId="0" fontId="9" fillId="35" borderId="19" xfId="0" applyFont="1" applyFill="1" applyBorder="1" applyAlignment="1">
      <alignment/>
    </xf>
    <xf numFmtId="177" fontId="9" fillId="35" borderId="15" xfId="0" applyNumberFormat="1" applyFont="1" applyFill="1" applyBorder="1" applyAlignment="1">
      <alignment/>
    </xf>
    <xf numFmtId="0" fontId="0" fillId="0" borderId="0" xfId="0" applyFont="1" applyAlignment="1">
      <alignment/>
    </xf>
    <xf numFmtId="0" fontId="0" fillId="0" borderId="0" xfId="0" applyFont="1" applyAlignment="1">
      <alignment wrapText="1"/>
    </xf>
    <xf numFmtId="43" fontId="0" fillId="0" borderId="17" xfId="0" applyNumberFormat="1" applyFont="1" applyFill="1" applyBorder="1" applyAlignment="1">
      <alignment horizontal="right" wrapText="1"/>
    </xf>
    <xf numFmtId="43" fontId="0" fillId="0" borderId="17" xfId="0" applyNumberFormat="1" applyFont="1" applyFill="1" applyBorder="1" applyAlignment="1" applyProtection="1">
      <alignment horizontal="right"/>
      <protection locked="0"/>
    </xf>
    <xf numFmtId="0" fontId="32" fillId="36" borderId="20" xfId="0" applyFont="1" applyFill="1" applyBorder="1" applyAlignment="1" applyProtection="1">
      <alignment horizontal="center" vertical="center"/>
      <protection/>
    </xf>
    <xf numFmtId="0" fontId="32" fillId="36" borderId="15" xfId="0" applyFont="1" applyFill="1" applyBorder="1" applyAlignment="1" applyProtection="1">
      <alignment horizontal="center" vertical="center"/>
      <protection/>
    </xf>
    <xf numFmtId="49" fontId="32" fillId="36" borderId="20" xfId="0" applyNumberFormat="1" applyFont="1" applyFill="1" applyBorder="1" applyAlignment="1" applyProtection="1">
      <alignment vertical="center"/>
      <protection/>
    </xf>
    <xf numFmtId="43" fontId="32" fillId="36" borderId="15" xfId="0" applyNumberFormat="1" applyFont="1" applyFill="1" applyBorder="1" applyAlignment="1" applyProtection="1">
      <alignment vertical="center"/>
      <protection/>
    </xf>
    <xf numFmtId="49" fontId="32" fillId="36" borderId="20" xfId="0" applyNumberFormat="1" applyFont="1" applyFill="1" applyBorder="1" applyAlignment="1" applyProtection="1">
      <alignment horizontal="left" vertical="center"/>
      <protection/>
    </xf>
    <xf numFmtId="43" fontId="32" fillId="36" borderId="15" xfId="0" applyNumberFormat="1" applyFont="1" applyFill="1" applyBorder="1" applyAlignment="1" applyProtection="1">
      <alignment horizontal="left" vertical="center"/>
      <protection/>
    </xf>
    <xf numFmtId="49" fontId="33" fillId="36" borderId="0" xfId="0" applyNumberFormat="1" applyFont="1" applyFill="1" applyBorder="1" applyAlignment="1" applyProtection="1">
      <alignment horizontal="left" vertical="center"/>
      <protection/>
    </xf>
    <xf numFmtId="43" fontId="33" fillId="36" borderId="15" xfId="0" applyNumberFormat="1" applyFont="1" applyFill="1" applyBorder="1" applyAlignment="1" applyProtection="1">
      <alignment horizontal="left" vertical="center"/>
      <protection/>
    </xf>
    <xf numFmtId="0" fontId="33" fillId="36" borderId="0" xfId="0" applyFont="1" applyFill="1" applyAlignment="1" applyProtection="1">
      <alignment horizontal="left" vertical="center" indent="1"/>
      <protection/>
    </xf>
    <xf numFmtId="43" fontId="33" fillId="36" borderId="15" xfId="0" applyNumberFormat="1" applyFont="1" applyFill="1" applyBorder="1" applyAlignment="1" applyProtection="1">
      <alignment horizontal="left" vertical="center" indent="1"/>
      <protection/>
    </xf>
    <xf numFmtId="49" fontId="33" fillId="36" borderId="0" xfId="0" applyNumberFormat="1" applyFont="1" applyFill="1" applyBorder="1" applyAlignment="1" applyProtection="1">
      <alignment horizontal="left" vertical="center" indent="1"/>
      <protection/>
    </xf>
    <xf numFmtId="0" fontId="5" fillId="37" borderId="21" xfId="0" applyFont="1" applyFill="1" applyBorder="1" applyAlignment="1">
      <alignment horizontal="center" wrapText="1"/>
    </xf>
    <xf numFmtId="0" fontId="34" fillId="37" borderId="0" xfId="0" applyFont="1" applyFill="1" applyBorder="1" applyAlignment="1">
      <alignment horizontal="center" wrapText="1"/>
    </xf>
    <xf numFmtId="1" fontId="32" fillId="35" borderId="19" xfId="54" applyNumberFormat="1" applyFont="1" applyFill="1" applyBorder="1" applyAlignment="1" applyProtection="1">
      <alignment horizontal="center" vertical="center" wrapText="1"/>
      <protection/>
    </xf>
    <xf numFmtId="0" fontId="33" fillId="35" borderId="0" xfId="54" applyNumberFormat="1" applyFont="1" applyFill="1" applyBorder="1" applyAlignment="1" applyProtection="1">
      <alignment horizontal="left" vertical="center"/>
      <protection/>
    </xf>
    <xf numFmtId="0" fontId="33" fillId="35" borderId="0" xfId="54" applyNumberFormat="1" applyFont="1" applyFill="1" applyAlignment="1" applyProtection="1">
      <alignment horizontal="left" vertical="center"/>
      <protection/>
    </xf>
    <xf numFmtId="49" fontId="0" fillId="35" borderId="0" xfId="0" applyNumberFormat="1" applyFont="1" applyFill="1" applyAlignment="1" applyProtection="1">
      <alignment vertical="center"/>
      <protection/>
    </xf>
    <xf numFmtId="208" fontId="0" fillId="35" borderId="0" xfId="54" applyNumberFormat="1" applyFont="1" applyFill="1" applyAlignment="1" applyProtection="1">
      <alignment vertical="center"/>
      <protection/>
    </xf>
    <xf numFmtId="43" fontId="33" fillId="35" borderId="22" xfId="54" applyNumberFormat="1" applyFont="1" applyFill="1" applyBorder="1" applyAlignment="1" applyProtection="1">
      <alignment horizontal="left" vertical="center" indent="2"/>
      <protection/>
    </xf>
    <xf numFmtId="0" fontId="0" fillId="0" borderId="0" xfId="0" applyFont="1" applyAlignment="1">
      <alignment horizontal="center"/>
    </xf>
    <xf numFmtId="43" fontId="33" fillId="35" borderId="23" xfId="54" applyNumberFormat="1" applyFont="1" applyFill="1" applyBorder="1" applyAlignment="1" applyProtection="1">
      <alignment horizontal="left" vertical="center" indent="2"/>
      <protection/>
    </xf>
    <xf numFmtId="43" fontId="33" fillId="35" borderId="24" xfId="54" applyNumberFormat="1" applyFont="1" applyFill="1" applyBorder="1" applyAlignment="1" applyProtection="1">
      <alignment horizontal="left" vertical="center" indent="2"/>
      <protection/>
    </xf>
    <xf numFmtId="0" fontId="33" fillId="35" borderId="25" xfId="54" applyNumberFormat="1" applyFont="1" applyFill="1" applyBorder="1" applyAlignment="1" applyProtection="1">
      <alignment horizontal="left" vertical="center"/>
      <protection/>
    </xf>
    <xf numFmtId="0" fontId="33" fillId="35" borderId="26" xfId="54" applyNumberFormat="1" applyFont="1" applyFill="1" applyBorder="1" applyAlignment="1" applyProtection="1">
      <alignment horizontal="left" vertical="center"/>
      <protection/>
    </xf>
    <xf numFmtId="0" fontId="33" fillId="35" borderId="27" xfId="54" applyNumberFormat="1" applyFont="1" applyFill="1" applyBorder="1" applyAlignment="1" applyProtection="1">
      <alignment horizontal="left" vertical="center"/>
      <protection/>
    </xf>
    <xf numFmtId="0" fontId="0" fillId="0" borderId="0" xfId="0" applyFont="1" applyAlignment="1">
      <alignment horizontal="justify" vertical="top" wrapText="1"/>
    </xf>
    <xf numFmtId="43" fontId="0" fillId="0" borderId="0" xfId="0" applyNumberFormat="1" applyAlignment="1">
      <alignment/>
    </xf>
    <xf numFmtId="0" fontId="0" fillId="0" borderId="0" xfId="0" applyAlignment="1">
      <alignment/>
    </xf>
    <xf numFmtId="0" fontId="0" fillId="0" borderId="15" xfId="0" applyFont="1" applyFill="1" applyBorder="1" applyAlignment="1">
      <alignment horizontal="center" vertical="top" wrapText="1"/>
    </xf>
    <xf numFmtId="0" fontId="5" fillId="35" borderId="16" xfId="0" applyNumberFormat="1" applyFont="1" applyFill="1" applyBorder="1" applyAlignment="1" applyProtection="1">
      <alignment horizontal="center" vertical="center"/>
      <protection locked="0"/>
    </xf>
    <xf numFmtId="190" fontId="5" fillId="35" borderId="28" xfId="0" applyNumberFormat="1" applyFont="1" applyFill="1" applyBorder="1" applyAlignment="1">
      <alignment horizontal="center" vertical="center"/>
    </xf>
    <xf numFmtId="190" fontId="35" fillId="35" borderId="29" xfId="0" applyNumberFormat="1" applyFont="1" applyFill="1" applyBorder="1" applyAlignment="1" applyProtection="1">
      <alignment horizontal="center"/>
      <protection locked="0"/>
    </xf>
    <xf numFmtId="190" fontId="35" fillId="35" borderId="30" xfId="0" applyNumberFormat="1" applyFont="1" applyFill="1" applyBorder="1" applyAlignment="1" applyProtection="1">
      <alignment horizontal="center"/>
      <protection locked="0"/>
    </xf>
    <xf numFmtId="190" fontId="35" fillId="35" borderId="31" xfId="0" applyNumberFormat="1" applyFont="1" applyFill="1" applyBorder="1" applyAlignment="1" applyProtection="1">
      <alignment horizontal="center"/>
      <protection locked="0"/>
    </xf>
    <xf numFmtId="190" fontId="35" fillId="35" borderId="32" xfId="0" applyNumberFormat="1" applyFont="1" applyFill="1" applyBorder="1" applyAlignment="1" applyProtection="1">
      <alignment horizontal="center"/>
      <protection locked="0"/>
    </xf>
    <xf numFmtId="0" fontId="5" fillId="35" borderId="0" xfId="0" applyNumberFormat="1" applyFont="1" applyFill="1" applyBorder="1" applyAlignment="1" applyProtection="1">
      <alignment horizontal="center" vertical="center"/>
      <protection locked="0"/>
    </xf>
    <xf numFmtId="189" fontId="5" fillId="35" borderId="33" xfId="47" applyFont="1" applyFill="1" applyBorder="1" applyAlignment="1">
      <alignment horizontal="center" vertical="center"/>
    </xf>
    <xf numFmtId="190" fontId="5" fillId="35" borderId="10" xfId="0" applyNumberFormat="1" applyFont="1" applyFill="1" applyBorder="1" applyAlignment="1">
      <alignment horizontal="center" vertical="center"/>
    </xf>
    <xf numFmtId="190" fontId="5" fillId="35" borderId="11" xfId="0" applyNumberFormat="1" applyFont="1" applyFill="1" applyBorder="1" applyAlignment="1">
      <alignment horizontal="center" vertical="center"/>
    </xf>
    <xf numFmtId="0" fontId="5" fillId="35" borderId="27" xfId="50" applyFont="1" applyFill="1" applyBorder="1" applyAlignment="1">
      <alignment vertical="center"/>
      <protection/>
    </xf>
    <xf numFmtId="0" fontId="5" fillId="35" borderId="27" xfId="50" applyNumberFormat="1" applyFont="1" applyFill="1" applyBorder="1" applyAlignment="1">
      <alignment vertical="center" wrapText="1"/>
      <protection/>
    </xf>
    <xf numFmtId="43" fontId="35" fillId="35" borderId="10" xfId="0" applyNumberFormat="1" applyFont="1" applyFill="1" applyBorder="1" applyAlignment="1" applyProtection="1">
      <alignment horizontal="right"/>
      <protection locked="0"/>
    </xf>
    <xf numFmtId="0" fontId="5" fillId="35" borderId="15" xfId="50" applyFont="1" applyFill="1" applyBorder="1" applyAlignment="1">
      <alignment vertical="center"/>
      <protection/>
    </xf>
    <xf numFmtId="0" fontId="5" fillId="35" borderId="15" xfId="50" applyNumberFormat="1" applyFont="1" applyFill="1" applyBorder="1" applyAlignment="1">
      <alignment vertical="center" wrapText="1"/>
      <protection/>
    </xf>
    <xf numFmtId="43" fontId="5" fillId="35" borderId="15" xfId="0" applyNumberFormat="1" applyFont="1" applyFill="1" applyBorder="1" applyAlignment="1">
      <alignment/>
    </xf>
    <xf numFmtId="0" fontId="0" fillId="35" borderId="15" xfId="50" applyFont="1" applyFill="1" applyBorder="1" applyAlignment="1">
      <alignment vertical="center"/>
      <protection/>
    </xf>
    <xf numFmtId="0" fontId="0" fillId="35" borderId="15" xfId="50" applyNumberFormat="1" applyFont="1" applyFill="1" applyBorder="1" applyAlignment="1">
      <alignment vertical="center" wrapText="1"/>
      <protection/>
    </xf>
    <xf numFmtId="43" fontId="0" fillId="35" borderId="15" xfId="0" applyNumberFormat="1" applyFont="1" applyFill="1" applyBorder="1" applyAlignment="1">
      <alignment/>
    </xf>
    <xf numFmtId="206" fontId="0" fillId="35" borderId="15" xfId="50" applyNumberFormat="1" applyFont="1" applyFill="1" applyBorder="1" applyAlignment="1">
      <alignment vertical="center" wrapText="1"/>
      <protection/>
    </xf>
    <xf numFmtId="0" fontId="0" fillId="35" borderId="34" xfId="50" applyFont="1" applyFill="1" applyBorder="1" applyAlignment="1">
      <alignment vertical="center"/>
      <protection/>
    </xf>
    <xf numFmtId="177" fontId="0" fillId="35" borderId="15" xfId="0" applyNumberFormat="1" applyFont="1" applyFill="1" applyBorder="1" applyAlignment="1">
      <alignment/>
    </xf>
    <xf numFmtId="177" fontId="5" fillId="35" borderId="15" xfId="0" applyNumberFormat="1" applyFont="1" applyFill="1" applyBorder="1" applyAlignment="1">
      <alignment/>
    </xf>
    <xf numFmtId="0" fontId="0" fillId="35" borderId="0" xfId="0" applyFont="1" applyFill="1" applyBorder="1" applyAlignment="1">
      <alignment/>
    </xf>
    <xf numFmtId="0" fontId="0" fillId="35" borderId="17" xfId="0" applyFont="1" applyFill="1" applyBorder="1" applyAlignment="1">
      <alignment/>
    </xf>
    <xf numFmtId="0" fontId="5" fillId="35" borderId="21" xfId="0" applyFont="1" applyFill="1" applyBorder="1" applyAlignment="1">
      <alignment/>
    </xf>
    <xf numFmtId="0" fontId="5" fillId="35" borderId="19" xfId="0" applyFont="1" applyFill="1" applyBorder="1" applyAlignment="1">
      <alignment/>
    </xf>
    <xf numFmtId="0" fontId="1" fillId="35" borderId="22" xfId="0" applyFont="1" applyFill="1" applyBorder="1" applyAlignment="1">
      <alignment/>
    </xf>
    <xf numFmtId="0" fontId="1" fillId="35" borderId="17" xfId="0" applyFont="1" applyFill="1" applyBorder="1" applyAlignment="1">
      <alignment/>
    </xf>
    <xf numFmtId="177" fontId="1" fillId="35" borderId="15" xfId="0" applyNumberFormat="1" applyFont="1" applyFill="1" applyBorder="1" applyAlignment="1">
      <alignment/>
    </xf>
    <xf numFmtId="0" fontId="10" fillId="35" borderId="16" xfId="0" applyNumberFormat="1" applyFont="1" applyFill="1" applyBorder="1" applyAlignment="1" applyProtection="1">
      <alignment horizontal="center" vertical="center"/>
      <protection locked="0"/>
    </xf>
    <xf numFmtId="190" fontId="1" fillId="35" borderId="28" xfId="0" applyNumberFormat="1" applyFont="1" applyFill="1" applyBorder="1" applyAlignment="1">
      <alignment horizontal="center" vertical="center"/>
    </xf>
    <xf numFmtId="190" fontId="10" fillId="35" borderId="29" xfId="0" applyNumberFormat="1" applyFont="1" applyFill="1" applyBorder="1" applyAlignment="1" applyProtection="1">
      <alignment horizontal="center"/>
      <protection locked="0"/>
    </xf>
    <xf numFmtId="190" fontId="10" fillId="35" borderId="30" xfId="0" applyNumberFormat="1" applyFont="1" applyFill="1" applyBorder="1" applyAlignment="1" applyProtection="1">
      <alignment horizontal="center"/>
      <protection locked="0"/>
    </xf>
    <xf numFmtId="190" fontId="10" fillId="35" borderId="31" xfId="0" applyNumberFormat="1" applyFont="1" applyFill="1" applyBorder="1" applyAlignment="1" applyProtection="1">
      <alignment horizontal="center"/>
      <protection locked="0"/>
    </xf>
    <xf numFmtId="190" fontId="10" fillId="35" borderId="32" xfId="0" applyNumberFormat="1" applyFont="1" applyFill="1" applyBorder="1" applyAlignment="1" applyProtection="1">
      <alignment horizontal="center"/>
      <protection locked="0"/>
    </xf>
    <xf numFmtId="0" fontId="10" fillId="35" borderId="0" xfId="0" applyNumberFormat="1" applyFont="1" applyFill="1" applyBorder="1" applyAlignment="1" applyProtection="1">
      <alignment horizontal="center" vertical="center"/>
      <protection locked="0"/>
    </xf>
    <xf numFmtId="189" fontId="1" fillId="35" borderId="33" xfId="47" applyFont="1" applyFill="1" applyBorder="1" applyAlignment="1">
      <alignment horizontal="center" vertical="center"/>
    </xf>
    <xf numFmtId="190" fontId="1" fillId="35" borderId="10" xfId="0" applyNumberFormat="1" applyFont="1" applyFill="1" applyBorder="1" applyAlignment="1">
      <alignment horizontal="center" vertical="center"/>
    </xf>
    <xf numFmtId="190" fontId="1" fillId="35" borderId="11" xfId="0" applyNumberFormat="1" applyFont="1" applyFill="1" applyBorder="1" applyAlignment="1">
      <alignment horizontal="center" vertical="center"/>
    </xf>
    <xf numFmtId="0" fontId="2" fillId="35" borderId="22" xfId="0" applyFont="1" applyFill="1" applyBorder="1" applyAlignment="1">
      <alignment/>
    </xf>
    <xf numFmtId="0" fontId="2" fillId="35" borderId="26" xfId="0" applyFont="1" applyFill="1" applyBorder="1" applyAlignment="1">
      <alignment/>
    </xf>
    <xf numFmtId="177" fontId="2" fillId="35" borderId="15" xfId="0" applyNumberFormat="1" applyFont="1" applyFill="1" applyBorder="1" applyAlignment="1">
      <alignment/>
    </xf>
    <xf numFmtId="0" fontId="2" fillId="35" borderId="17" xfId="0" applyFont="1" applyFill="1" applyBorder="1" applyAlignment="1">
      <alignment/>
    </xf>
    <xf numFmtId="0" fontId="2" fillId="35" borderId="21" xfId="0" applyFont="1" applyFill="1" applyBorder="1" applyAlignment="1">
      <alignment/>
    </xf>
    <xf numFmtId="177" fontId="2" fillId="38" borderId="15" xfId="0" applyNumberFormat="1" applyFont="1" applyFill="1" applyBorder="1" applyAlignment="1">
      <alignment/>
    </xf>
    <xf numFmtId="3" fontId="6" fillId="35" borderId="15" xfId="0" applyNumberFormat="1" applyFont="1" applyFill="1" applyBorder="1" applyAlignment="1">
      <alignment horizontal="center"/>
    </xf>
    <xf numFmtId="0" fontId="6" fillId="35" borderId="15" xfId="0" applyFont="1" applyFill="1" applyBorder="1" applyAlignment="1">
      <alignment horizontal="center"/>
    </xf>
    <xf numFmtId="0" fontId="6" fillId="35" borderId="15" xfId="0" applyFont="1" applyFill="1" applyBorder="1" applyAlignment="1">
      <alignment/>
    </xf>
    <xf numFmtId="177" fontId="6" fillId="35" borderId="15" xfId="0" applyNumberFormat="1" applyFont="1" applyFill="1" applyBorder="1" applyAlignment="1">
      <alignment/>
    </xf>
    <xf numFmtId="177" fontId="17" fillId="35" borderId="15" xfId="0" applyNumberFormat="1" applyFont="1" applyFill="1" applyBorder="1" applyAlignment="1">
      <alignment/>
    </xf>
    <xf numFmtId="0" fontId="6" fillId="35" borderId="15" xfId="0" applyFont="1" applyFill="1" applyBorder="1" applyAlignment="1">
      <alignment horizontal="left" vertical="center" wrapText="1"/>
    </xf>
    <xf numFmtId="177" fontId="6" fillId="35" borderId="15" xfId="0" applyNumberFormat="1" applyFont="1" applyFill="1" applyBorder="1" applyAlignment="1">
      <alignment horizontal="right"/>
    </xf>
    <xf numFmtId="0" fontId="17" fillId="35" borderId="19" xfId="0" applyFont="1" applyFill="1" applyBorder="1" applyAlignment="1">
      <alignment horizontal="center" vertical="center" wrapText="1"/>
    </xf>
    <xf numFmtId="0" fontId="17" fillId="35" borderId="17" xfId="0" applyFont="1" applyFill="1" applyBorder="1" applyAlignment="1">
      <alignment vertical="top" wrapText="1"/>
    </xf>
    <xf numFmtId="0" fontId="17" fillId="35" borderId="19" xfId="0" applyFont="1" applyFill="1" applyBorder="1" applyAlignment="1">
      <alignment vertical="top" wrapText="1"/>
    </xf>
    <xf numFmtId="177" fontId="17" fillId="35" borderId="26" xfId="0" applyNumberFormat="1" applyFont="1" applyFill="1" applyBorder="1" applyAlignment="1">
      <alignment vertical="top" wrapText="1"/>
    </xf>
    <xf numFmtId="0" fontId="17" fillId="35" borderId="15" xfId="0" applyFont="1" applyFill="1" applyBorder="1" applyAlignment="1">
      <alignment horizontal="center" vertical="center" wrapText="1"/>
    </xf>
    <xf numFmtId="0" fontId="0" fillId="0" borderId="35" xfId="0" applyFont="1" applyFill="1" applyBorder="1" applyAlignment="1">
      <alignment horizontal="left" wrapText="1"/>
    </xf>
    <xf numFmtId="0" fontId="0" fillId="0" borderId="36" xfId="0" applyFont="1" applyFill="1" applyBorder="1" applyAlignment="1">
      <alignment horizontal="left" wrapText="1"/>
    </xf>
    <xf numFmtId="173" fontId="0" fillId="0" borderId="37" xfId="0" applyNumberFormat="1" applyFont="1" applyFill="1" applyBorder="1" applyAlignment="1">
      <alignment horizontal="right" wrapText="1"/>
    </xf>
    <xf numFmtId="0" fontId="0" fillId="35" borderId="34" xfId="0" applyFont="1" applyFill="1" applyBorder="1" applyAlignment="1">
      <alignment horizontal="center" vertical="top" wrapText="1"/>
    </xf>
    <xf numFmtId="0" fontId="0" fillId="0" borderId="17" xfId="0" applyFont="1" applyFill="1" applyBorder="1" applyAlignment="1">
      <alignment horizontal="center" wrapText="1"/>
    </xf>
    <xf numFmtId="177" fontId="0" fillId="0" borderId="17" xfId="0" applyNumberFormat="1" applyFont="1" applyFill="1" applyBorder="1" applyAlignment="1">
      <alignment wrapText="1"/>
    </xf>
    <xf numFmtId="177" fontId="0" fillId="35" borderId="17" xfId="0" applyNumberFormat="1" applyFont="1" applyFill="1" applyBorder="1" applyAlignment="1">
      <alignment wrapText="1"/>
    </xf>
    <xf numFmtId="0" fontId="0" fillId="0" borderId="26" xfId="0" applyFont="1" applyFill="1" applyBorder="1" applyAlignment="1">
      <alignment horizontal="center" wrapText="1"/>
    </xf>
    <xf numFmtId="0" fontId="0" fillId="0" borderId="19" xfId="0" applyFont="1" applyFill="1" applyBorder="1" applyAlignment="1">
      <alignment horizontal="center" wrapText="1"/>
    </xf>
    <xf numFmtId="177" fontId="0" fillId="0" borderId="19" xfId="0" applyNumberFormat="1" applyFont="1" applyFill="1" applyBorder="1" applyAlignment="1">
      <alignment wrapText="1"/>
    </xf>
    <xf numFmtId="0" fontId="0" fillId="0" borderId="27" xfId="0" applyFont="1" applyFill="1" applyBorder="1" applyAlignment="1">
      <alignment horizontal="center" wrapText="1"/>
    </xf>
    <xf numFmtId="177" fontId="0" fillId="35" borderId="19" xfId="0" applyNumberFormat="1" applyFont="1" applyFill="1" applyBorder="1" applyAlignment="1">
      <alignment wrapText="1"/>
    </xf>
    <xf numFmtId="0" fontId="0" fillId="35" borderId="15" xfId="0" applyFont="1" applyFill="1" applyBorder="1" applyAlignment="1">
      <alignment horizontal="center" wrapText="1"/>
    </xf>
    <xf numFmtId="0" fontId="5" fillId="0" borderId="38" xfId="0" applyFont="1" applyFill="1" applyBorder="1" applyAlignment="1">
      <alignment horizontal="left"/>
    </xf>
    <xf numFmtId="0" fontId="6" fillId="0" borderId="18" xfId="0" applyFont="1" applyFill="1" applyBorder="1" applyAlignment="1">
      <alignment wrapText="1"/>
    </xf>
    <xf numFmtId="173" fontId="17" fillId="0" borderId="18" xfId="0" applyNumberFormat="1" applyFont="1" applyFill="1" applyBorder="1" applyAlignment="1">
      <alignment horizontal="right" wrapText="1"/>
    </xf>
    <xf numFmtId="0" fontId="6" fillId="35" borderId="17" xfId="0" applyFont="1" applyFill="1" applyBorder="1" applyAlignment="1">
      <alignment vertical="top" wrapText="1"/>
    </xf>
    <xf numFmtId="177" fontId="6" fillId="35" borderId="26" xfId="0" applyNumberFormat="1" applyFont="1" applyFill="1" applyBorder="1" applyAlignment="1">
      <alignment vertical="top" wrapText="1"/>
    </xf>
    <xf numFmtId="0" fontId="6" fillId="35" borderId="19" xfId="0" applyFont="1" applyFill="1" applyBorder="1" applyAlignment="1">
      <alignment vertical="top" wrapText="1"/>
    </xf>
    <xf numFmtId="177" fontId="6" fillId="35" borderId="27" xfId="0" applyNumberFormat="1" applyFont="1" applyFill="1" applyBorder="1" applyAlignment="1">
      <alignment vertical="top" wrapText="1"/>
    </xf>
    <xf numFmtId="177" fontId="17" fillId="0" borderId="27" xfId="0" applyNumberFormat="1" applyFont="1" applyFill="1" applyBorder="1" applyAlignment="1">
      <alignment vertical="top" wrapText="1"/>
    </xf>
    <xf numFmtId="177" fontId="17" fillId="0" borderId="26" xfId="0" applyNumberFormat="1" applyFont="1" applyFill="1" applyBorder="1" applyAlignment="1">
      <alignment vertical="top" wrapText="1"/>
    </xf>
    <xf numFmtId="177" fontId="6" fillId="35" borderId="27" xfId="0" applyNumberFormat="1" applyFont="1" applyFill="1" applyBorder="1" applyAlignment="1">
      <alignment horizontal="right" vertical="top" wrapText="1"/>
    </xf>
    <xf numFmtId="0" fontId="6" fillId="35" borderId="15" xfId="0" applyFont="1" applyFill="1" applyBorder="1" applyAlignment="1">
      <alignment horizontal="center" wrapText="1"/>
    </xf>
    <xf numFmtId="0" fontId="17" fillId="35" borderId="15" xfId="0" applyFont="1" applyFill="1" applyBorder="1" applyAlignment="1">
      <alignment horizontal="left" wrapText="1"/>
    </xf>
    <xf numFmtId="177" fontId="17" fillId="0" borderId="15" xfId="0" applyNumberFormat="1" applyFont="1" applyFill="1" applyBorder="1" applyAlignment="1">
      <alignment horizontal="justify" vertical="top" wrapText="1"/>
    </xf>
    <xf numFmtId="0" fontId="17" fillId="0" borderId="15" xfId="0" applyFont="1" applyFill="1" applyBorder="1" applyAlignment="1">
      <alignment horizontal="justify" vertical="top" wrapText="1"/>
    </xf>
    <xf numFmtId="0" fontId="6" fillId="35" borderId="25" xfId="0" applyFont="1" applyFill="1" applyBorder="1" applyAlignment="1">
      <alignment horizontal="left" wrapText="1"/>
    </xf>
    <xf numFmtId="177" fontId="6" fillId="35" borderId="25" xfId="0" applyNumberFormat="1" applyFont="1" applyFill="1" applyBorder="1" applyAlignment="1">
      <alignment horizontal="justify" vertical="top" wrapText="1"/>
    </xf>
    <xf numFmtId="0" fontId="6" fillId="35" borderId="15" xfId="0" applyFont="1" applyFill="1" applyBorder="1" applyAlignment="1">
      <alignment horizontal="left" wrapText="1"/>
    </xf>
    <xf numFmtId="177" fontId="6" fillId="35" borderId="15" xfId="0" applyNumberFormat="1" applyFont="1" applyFill="1" applyBorder="1" applyAlignment="1">
      <alignment horizontal="justify" vertical="top" wrapText="1"/>
    </xf>
    <xf numFmtId="177" fontId="17" fillId="35" borderId="15" xfId="0" applyNumberFormat="1" applyFont="1" applyFill="1" applyBorder="1" applyAlignment="1">
      <alignment horizontal="justify" vertical="top" wrapText="1"/>
    </xf>
    <xf numFmtId="0" fontId="0" fillId="0" borderId="39" xfId="0" applyFont="1" applyFill="1" applyBorder="1" applyAlignment="1">
      <alignment wrapText="1"/>
    </xf>
    <xf numFmtId="43" fontId="0" fillId="0" borderId="15" xfId="0" applyNumberFormat="1" applyFont="1" applyFill="1" applyBorder="1" applyAlignment="1">
      <alignment wrapText="1"/>
    </xf>
    <xf numFmtId="43" fontId="0" fillId="0" borderId="15" xfId="0" applyNumberFormat="1" applyFont="1" applyFill="1" applyBorder="1" applyAlignment="1" applyProtection="1">
      <alignment wrapText="1"/>
      <protection locked="0"/>
    </xf>
    <xf numFmtId="0" fontId="0" fillId="0" borderId="18" xfId="0" applyFont="1" applyFill="1" applyBorder="1" applyAlignment="1">
      <alignment wrapText="1"/>
    </xf>
    <xf numFmtId="0" fontId="5" fillId="39" borderId="15" xfId="50" applyFont="1" applyFill="1" applyBorder="1" applyAlignment="1">
      <alignment vertical="center"/>
      <protection/>
    </xf>
    <xf numFmtId="0" fontId="5" fillId="39" borderId="15" xfId="50" applyNumberFormat="1" applyFont="1" applyFill="1" applyBorder="1" applyAlignment="1">
      <alignment vertical="center" wrapText="1"/>
      <protection/>
    </xf>
    <xf numFmtId="43" fontId="5" fillId="39" borderId="15" xfId="0" applyNumberFormat="1" applyFont="1" applyFill="1" applyBorder="1" applyAlignment="1">
      <alignment/>
    </xf>
    <xf numFmtId="0" fontId="0" fillId="35" borderId="15" xfId="50" applyFont="1" applyFill="1" applyBorder="1" applyAlignment="1">
      <alignment vertical="center" wrapText="1"/>
      <protection/>
    </xf>
    <xf numFmtId="0" fontId="5" fillId="37" borderId="15" xfId="50" applyFont="1" applyFill="1" applyBorder="1" applyAlignment="1">
      <alignment vertical="center"/>
      <protection/>
    </xf>
    <xf numFmtId="0" fontId="5" fillId="37" borderId="15" xfId="50" applyNumberFormat="1" applyFont="1" applyFill="1" applyBorder="1" applyAlignment="1">
      <alignment vertical="center" wrapText="1"/>
      <protection/>
    </xf>
    <xf numFmtId="43" fontId="5" fillId="37" borderId="15" xfId="0" applyNumberFormat="1" applyFont="1" applyFill="1" applyBorder="1" applyAlignment="1">
      <alignment/>
    </xf>
    <xf numFmtId="43" fontId="0" fillId="33" borderId="15" xfId="0" applyNumberFormat="1" applyFont="1" applyFill="1" applyBorder="1" applyAlignment="1">
      <alignment/>
    </xf>
    <xf numFmtId="3" fontId="38" fillId="35" borderId="15" xfId="0" applyNumberFormat="1" applyFont="1" applyFill="1" applyBorder="1" applyAlignment="1">
      <alignment horizontal="center"/>
    </xf>
    <xf numFmtId="0" fontId="38" fillId="35" borderId="15" xfId="0" applyFont="1" applyFill="1" applyBorder="1" applyAlignment="1">
      <alignment horizontal="center"/>
    </xf>
    <xf numFmtId="0" fontId="38" fillId="33" borderId="15" xfId="0" applyNumberFormat="1" applyFont="1" applyFill="1" applyBorder="1" applyAlignment="1">
      <alignment/>
    </xf>
    <xf numFmtId="0" fontId="39" fillId="33" borderId="15" xfId="0" applyNumberFormat="1" applyFont="1" applyFill="1" applyBorder="1" applyAlignment="1">
      <alignment/>
    </xf>
    <xf numFmtId="0" fontId="38" fillId="0" borderId="15" xfId="0" applyNumberFormat="1" applyFont="1" applyBorder="1" applyAlignment="1">
      <alignment/>
    </xf>
    <xf numFmtId="0" fontId="39" fillId="0" borderId="15" xfId="0" applyNumberFormat="1" applyFont="1" applyBorder="1" applyAlignment="1">
      <alignment/>
    </xf>
    <xf numFmtId="43" fontId="39" fillId="0" borderId="15" xfId="0" applyNumberFormat="1" applyFont="1" applyBorder="1" applyAlignment="1">
      <alignment/>
    </xf>
    <xf numFmtId="0" fontId="37" fillId="0" borderId="15" xfId="0" applyNumberFormat="1" applyFont="1" applyBorder="1" applyAlignment="1">
      <alignment/>
    </xf>
    <xf numFmtId="0" fontId="39" fillId="33" borderId="40" xfId="0" applyFont="1" applyFill="1" applyBorder="1" applyAlignment="1">
      <alignment horizontal="justify" vertical="center" wrapText="1"/>
    </xf>
    <xf numFmtId="0" fontId="39" fillId="33" borderId="41" xfId="0" applyFont="1" applyFill="1" applyBorder="1" applyAlignment="1">
      <alignment horizontal="justify" vertical="center" wrapText="1"/>
    </xf>
    <xf numFmtId="0" fontId="39" fillId="33" borderId="42" xfId="0" applyFont="1" applyFill="1" applyBorder="1" applyAlignment="1">
      <alignment horizontal="justify" vertical="center" wrapText="1"/>
    </xf>
    <xf numFmtId="0" fontId="39" fillId="0" borderId="0" xfId="0" applyFont="1" applyAlignment="1">
      <alignment/>
    </xf>
    <xf numFmtId="0" fontId="38" fillId="0" borderId="0" xfId="0" applyFont="1" applyAlignment="1">
      <alignment/>
    </xf>
    <xf numFmtId="3" fontId="39" fillId="0" borderId="0" xfId="0" applyNumberFormat="1" applyFont="1" applyAlignment="1">
      <alignment/>
    </xf>
    <xf numFmtId="0" fontId="37" fillId="0" borderId="0" xfId="0" applyFont="1" applyAlignment="1">
      <alignment/>
    </xf>
    <xf numFmtId="0" fontId="40" fillId="0" borderId="0" xfId="0" applyFont="1" applyAlignment="1">
      <alignment/>
    </xf>
    <xf numFmtId="0" fontId="41" fillId="0" borderId="0" xfId="0" applyFont="1" applyAlignment="1">
      <alignment/>
    </xf>
    <xf numFmtId="0" fontId="38" fillId="39" borderId="15" xfId="0" applyFont="1" applyFill="1" applyBorder="1" applyAlignment="1">
      <alignment/>
    </xf>
    <xf numFmtId="3" fontId="38" fillId="39" borderId="15" xfId="0" applyNumberFormat="1" applyFont="1" applyFill="1" applyBorder="1" applyAlignment="1">
      <alignment/>
    </xf>
    <xf numFmtId="0" fontId="39" fillId="33" borderId="43" xfId="0" applyFont="1" applyFill="1" applyBorder="1" applyAlignment="1">
      <alignment horizontal="justify" vertical="center" wrapText="1"/>
    </xf>
    <xf numFmtId="0" fontId="39" fillId="33" borderId="44" xfId="0" applyFont="1" applyFill="1" applyBorder="1" applyAlignment="1">
      <alignment horizontal="justify" vertical="center" wrapText="1"/>
    </xf>
    <xf numFmtId="0" fontId="38" fillId="34" borderId="15" xfId="0" applyFont="1" applyFill="1" applyBorder="1" applyAlignment="1">
      <alignment/>
    </xf>
    <xf numFmtId="43" fontId="38" fillId="34" borderId="15" xfId="0" applyNumberFormat="1" applyFont="1" applyFill="1" applyBorder="1" applyAlignment="1">
      <alignment/>
    </xf>
    <xf numFmtId="0" fontId="6" fillId="37" borderId="15" xfId="0" applyFont="1" applyFill="1" applyBorder="1" applyAlignment="1">
      <alignment/>
    </xf>
    <xf numFmtId="3" fontId="6" fillId="35" borderId="15" xfId="0" applyNumberFormat="1" applyFont="1" applyFill="1" applyBorder="1" applyAlignment="1">
      <alignment horizontal="center" wrapText="1"/>
    </xf>
    <xf numFmtId="177" fontId="6" fillId="37" borderId="15" xfId="0" applyNumberFormat="1" applyFont="1" applyFill="1" applyBorder="1" applyAlignment="1" applyProtection="1">
      <alignment/>
      <protection locked="0"/>
    </xf>
    <xf numFmtId="0" fontId="0" fillId="0" borderId="45" xfId="0" applyFont="1" applyFill="1" applyBorder="1" applyAlignment="1">
      <alignment horizontal="center"/>
    </xf>
    <xf numFmtId="0" fontId="0" fillId="0" borderId="15" xfId="0" applyFont="1" applyFill="1" applyBorder="1" applyAlignment="1">
      <alignment horizontal="center" wrapText="1"/>
    </xf>
    <xf numFmtId="0" fontId="0" fillId="0" borderId="15" xfId="0" applyFont="1" applyFill="1" applyBorder="1" applyAlignment="1">
      <alignment wrapText="1"/>
    </xf>
    <xf numFmtId="10" fontId="0" fillId="0" borderId="15" xfId="0" applyNumberFormat="1" applyFont="1" applyFill="1" applyBorder="1" applyAlignment="1">
      <alignment wrapText="1"/>
    </xf>
    <xf numFmtId="0" fontId="0" fillId="0" borderId="21" xfId="0" applyFont="1" applyFill="1" applyBorder="1" applyAlignment="1">
      <alignment horizontal="center" vertical="center" wrapText="1"/>
    </xf>
    <xf numFmtId="0" fontId="0" fillId="0" borderId="27" xfId="0" applyFont="1" applyFill="1" applyBorder="1" applyAlignment="1">
      <alignment horizontal="center" wrapText="1"/>
    </xf>
    <xf numFmtId="0" fontId="0" fillId="0" borderId="27" xfId="0" applyFont="1" applyFill="1" applyBorder="1" applyAlignment="1" quotePrefix="1">
      <alignment horizontal="center" wrapText="1"/>
    </xf>
    <xf numFmtId="0" fontId="0" fillId="0" borderId="19" xfId="0" applyFont="1" applyFill="1" applyBorder="1" applyAlignment="1">
      <alignment horizontal="center" wrapText="1"/>
    </xf>
    <xf numFmtId="43" fontId="0" fillId="0" borderId="15" xfId="0" applyNumberFormat="1" applyFont="1" applyFill="1" applyBorder="1" applyAlignment="1">
      <alignment horizontal="right" wrapText="1"/>
    </xf>
    <xf numFmtId="0" fontId="0" fillId="0" borderId="17" xfId="0" applyFont="1" applyFill="1" applyBorder="1" applyAlignment="1">
      <alignment/>
    </xf>
    <xf numFmtId="0" fontId="0" fillId="0" borderId="19" xfId="0" applyFont="1" applyFill="1" applyBorder="1" applyAlignment="1">
      <alignment/>
    </xf>
    <xf numFmtId="0" fontId="42" fillId="0" borderId="18" xfId="0" applyFont="1" applyFill="1" applyBorder="1" applyAlignment="1">
      <alignment wrapText="1"/>
    </xf>
    <xf numFmtId="177" fontId="42" fillId="0" borderId="17" xfId="0" applyNumberFormat="1" applyFont="1" applyFill="1" applyBorder="1" applyAlignment="1" applyProtection="1">
      <alignment wrapText="1"/>
      <protection locked="0"/>
    </xf>
    <xf numFmtId="177" fontId="42" fillId="0" borderId="19" xfId="0" applyNumberFormat="1" applyFont="1" applyFill="1" applyBorder="1" applyAlignment="1" applyProtection="1">
      <alignment wrapText="1"/>
      <protection locked="0"/>
    </xf>
    <xf numFmtId="173" fontId="42" fillId="0" borderId="18" xfId="0" applyNumberFormat="1" applyFont="1" applyFill="1" applyBorder="1" applyAlignment="1">
      <alignment horizontal="right" wrapText="1"/>
    </xf>
    <xf numFmtId="0" fontId="42" fillId="0" borderId="19" xfId="0" applyFont="1" applyFill="1" applyBorder="1" applyAlignment="1">
      <alignment horizontal="center" vertical="center" wrapText="1"/>
    </xf>
    <xf numFmtId="0" fontId="42" fillId="0" borderId="21" xfId="0" applyFont="1" applyFill="1" applyBorder="1" applyAlignment="1">
      <alignment horizontal="center" vertical="center" wrapText="1"/>
    </xf>
    <xf numFmtId="0" fontId="42" fillId="0" borderId="17" xfId="0" applyFont="1" applyFill="1" applyBorder="1" applyAlignment="1">
      <alignment wrapText="1"/>
    </xf>
    <xf numFmtId="0" fontId="42" fillId="0" borderId="19" xfId="0" applyFont="1" applyFill="1" applyBorder="1" applyAlignment="1">
      <alignment wrapText="1"/>
    </xf>
    <xf numFmtId="0" fontId="43" fillId="0" borderId="19" xfId="0" applyFont="1" applyFill="1" applyBorder="1" applyAlignment="1">
      <alignment wrapText="1"/>
    </xf>
    <xf numFmtId="39" fontId="0" fillId="40" borderId="15" xfId="0" applyNumberFormat="1" applyFont="1" applyFill="1" applyBorder="1" applyAlignment="1" applyProtection="1">
      <alignment horizontal="center"/>
      <protection/>
    </xf>
    <xf numFmtId="0" fontId="5" fillId="41" borderId="15" xfId="0" applyFont="1" applyFill="1" applyBorder="1" applyAlignment="1">
      <alignment horizontal="center"/>
    </xf>
    <xf numFmtId="0" fontId="5" fillId="42" borderId="15" xfId="0" applyFont="1" applyFill="1" applyBorder="1" applyAlignment="1" applyProtection="1">
      <alignment/>
      <protection locked="0"/>
    </xf>
    <xf numFmtId="10" fontId="0" fillId="41" borderId="15" xfId="0" applyNumberFormat="1" applyFont="1" applyFill="1" applyBorder="1" applyAlignment="1" applyProtection="1">
      <alignment horizontal="center"/>
      <protection/>
    </xf>
    <xf numFmtId="0" fontId="5" fillId="42" borderId="15" xfId="0" applyFont="1" applyFill="1" applyBorder="1" applyAlignment="1">
      <alignment/>
    </xf>
    <xf numFmtId="0" fontId="5" fillId="43" borderId="15" xfId="0" applyFont="1" applyFill="1" applyBorder="1" applyAlignment="1">
      <alignment/>
    </xf>
    <xf numFmtId="0" fontId="5" fillId="41" borderId="15" xfId="0" applyFont="1" applyFill="1" applyBorder="1" applyAlignment="1">
      <alignment/>
    </xf>
    <xf numFmtId="39" fontId="0" fillId="41" borderId="15" xfId="0" applyNumberFormat="1" applyFont="1" applyFill="1" applyBorder="1" applyAlignment="1" applyProtection="1">
      <alignment horizontal="center"/>
      <protection/>
    </xf>
    <xf numFmtId="10" fontId="0" fillId="40" borderId="15" xfId="0" applyNumberFormat="1" applyFont="1" applyFill="1" applyBorder="1" applyAlignment="1" applyProtection="1">
      <alignment horizontal="center"/>
      <protection/>
    </xf>
    <xf numFmtId="10" fontId="0" fillId="40" borderId="15" xfId="0" applyNumberFormat="1" applyFont="1" applyFill="1" applyBorder="1" applyAlignment="1" applyProtection="1">
      <alignment horizontal="center"/>
      <protection locked="0"/>
    </xf>
    <xf numFmtId="43" fontId="39" fillId="2" borderId="15" xfId="0" applyNumberFormat="1" applyFont="1" applyFill="1" applyBorder="1" applyAlignment="1" applyProtection="1">
      <alignment/>
      <protection locked="0"/>
    </xf>
    <xf numFmtId="43" fontId="39" fillId="2" borderId="15" xfId="0" applyNumberFormat="1" applyFont="1" applyFill="1" applyBorder="1" applyAlignment="1">
      <alignment/>
    </xf>
    <xf numFmtId="43" fontId="38" fillId="2" borderId="15" xfId="0" applyNumberFormat="1" applyFont="1" applyFill="1" applyBorder="1" applyAlignment="1">
      <alignment/>
    </xf>
    <xf numFmtId="43" fontId="37" fillId="2" borderId="15" xfId="0" applyNumberFormat="1" applyFont="1" applyFill="1" applyBorder="1" applyAlignment="1">
      <alignment/>
    </xf>
    <xf numFmtId="43" fontId="38" fillId="2" borderId="15" xfId="0" applyNumberFormat="1" applyFont="1" applyFill="1" applyBorder="1" applyAlignment="1" applyProtection="1">
      <alignment/>
      <protection locked="0"/>
    </xf>
    <xf numFmtId="43" fontId="0" fillId="2" borderId="17" xfId="0" applyNumberFormat="1" applyFont="1" applyFill="1" applyBorder="1" applyAlignment="1">
      <alignment horizontal="right" wrapText="1"/>
    </xf>
    <xf numFmtId="43" fontId="0" fillId="2" borderId="15" xfId="0" applyNumberFormat="1" applyFont="1" applyFill="1" applyBorder="1" applyAlignment="1">
      <alignment horizontal="right" wrapText="1"/>
    </xf>
    <xf numFmtId="10" fontId="0" fillId="2" borderId="15" xfId="0" applyNumberFormat="1" applyFont="1" applyFill="1" applyBorder="1" applyAlignment="1">
      <alignment wrapText="1"/>
    </xf>
    <xf numFmtId="43" fontId="0" fillId="2" borderId="15" xfId="0" applyNumberFormat="1" applyFont="1" applyFill="1" applyBorder="1" applyAlignment="1">
      <alignment vertical="top" wrapText="1"/>
    </xf>
    <xf numFmtId="10" fontId="0" fillId="2" borderId="15" xfId="0" applyNumberFormat="1" applyFont="1" applyFill="1" applyBorder="1" applyAlignment="1">
      <alignment horizontal="right" vertical="top" wrapText="1"/>
    </xf>
    <xf numFmtId="10" fontId="0" fillId="2" borderId="17" xfId="0" applyNumberFormat="1" applyFont="1" applyFill="1" applyBorder="1" applyAlignment="1">
      <alignment horizontal="right" vertical="top"/>
    </xf>
    <xf numFmtId="43" fontId="0" fillId="2" borderId="17" xfId="0" applyNumberFormat="1" applyFont="1" applyFill="1" applyBorder="1" applyAlignment="1">
      <alignment horizontal="right" vertical="top"/>
    </xf>
    <xf numFmtId="10" fontId="0" fillId="2" borderId="17" xfId="0" applyNumberFormat="1" applyFont="1" applyFill="1" applyBorder="1" applyAlignment="1">
      <alignment horizontal="right" vertical="top" wrapText="1"/>
    </xf>
    <xf numFmtId="43" fontId="0" fillId="2" borderId="17" xfId="0" applyNumberFormat="1" applyFont="1" applyFill="1" applyBorder="1" applyAlignment="1">
      <alignment horizontal="right"/>
    </xf>
    <xf numFmtId="43" fontId="0" fillId="2" borderId="19" xfId="0" applyNumberFormat="1" applyFont="1" applyFill="1" applyBorder="1" applyAlignment="1">
      <alignment horizontal="right"/>
    </xf>
    <xf numFmtId="177" fontId="42" fillId="2" borderId="17" xfId="0" applyNumberFormat="1" applyFont="1" applyFill="1" applyBorder="1" applyAlignment="1">
      <alignment wrapText="1"/>
    </xf>
    <xf numFmtId="10" fontId="42" fillId="2" borderId="17" xfId="0" applyNumberFormat="1" applyFont="1" applyFill="1" applyBorder="1" applyAlignment="1">
      <alignment wrapText="1"/>
    </xf>
    <xf numFmtId="177" fontId="42" fillId="2" borderId="17" xfId="0" applyNumberFormat="1" applyFont="1" applyFill="1" applyBorder="1" applyAlignment="1" applyProtection="1">
      <alignment wrapText="1"/>
      <protection locked="0"/>
    </xf>
    <xf numFmtId="177" fontId="42" fillId="2" borderId="19" xfId="0" applyNumberFormat="1" applyFont="1" applyFill="1" applyBorder="1" applyAlignment="1" applyProtection="1">
      <alignment wrapText="1"/>
      <protection locked="0"/>
    </xf>
    <xf numFmtId="10" fontId="42" fillId="2" borderId="19" xfId="0" applyNumberFormat="1" applyFont="1" applyFill="1" applyBorder="1" applyAlignment="1">
      <alignment wrapText="1"/>
    </xf>
    <xf numFmtId="177" fontId="42" fillId="2" borderId="19" xfId="0" applyNumberFormat="1" applyFont="1" applyFill="1" applyBorder="1" applyAlignment="1">
      <alignment wrapText="1"/>
    </xf>
    <xf numFmtId="177" fontId="42" fillId="40" borderId="17" xfId="0" applyNumberFormat="1" applyFont="1" applyFill="1" applyBorder="1" applyAlignment="1" applyProtection="1">
      <alignment wrapText="1"/>
      <protection locked="0"/>
    </xf>
    <xf numFmtId="0" fontId="45" fillId="0" borderId="0" xfId="0" applyFont="1" applyFill="1" applyAlignment="1">
      <alignment/>
    </xf>
    <xf numFmtId="0" fontId="45" fillId="34" borderId="0" xfId="0" applyFont="1" applyFill="1" applyAlignment="1">
      <alignment/>
    </xf>
    <xf numFmtId="0" fontId="7" fillId="0" borderId="0" xfId="0" applyFont="1" applyFill="1" applyAlignment="1" quotePrefix="1">
      <alignment/>
    </xf>
    <xf numFmtId="0" fontId="16" fillId="0" borderId="18" xfId="0" applyFont="1" applyFill="1" applyBorder="1" applyAlignment="1">
      <alignment vertical="top" wrapText="1"/>
    </xf>
    <xf numFmtId="0" fontId="17" fillId="0" borderId="18" xfId="0" applyFont="1" applyFill="1" applyBorder="1" applyAlignment="1">
      <alignment vertical="top" wrapText="1"/>
    </xf>
    <xf numFmtId="173" fontId="17" fillId="0" borderId="18" xfId="0" applyNumberFormat="1" applyFont="1" applyFill="1" applyBorder="1" applyAlignment="1">
      <alignment horizontal="right" vertical="top" wrapText="1"/>
    </xf>
    <xf numFmtId="0" fontId="6" fillId="40" borderId="17" xfId="0" applyFont="1" applyFill="1" applyBorder="1" applyAlignment="1">
      <alignment horizontal="center" vertical="center" wrapText="1"/>
    </xf>
    <xf numFmtId="0" fontId="6" fillId="40" borderId="19" xfId="0" applyFont="1" applyFill="1" applyBorder="1" applyAlignment="1">
      <alignment horizontal="center" vertical="center" wrapText="1"/>
    </xf>
    <xf numFmtId="0" fontId="6" fillId="40" borderId="15" xfId="0" applyFont="1" applyFill="1" applyBorder="1" applyAlignment="1">
      <alignment horizontal="center" vertical="center" wrapText="1"/>
    </xf>
    <xf numFmtId="0" fontId="17" fillId="40" borderId="0" xfId="0" applyFont="1" applyFill="1" applyBorder="1" applyAlignment="1">
      <alignment horizontal="left" vertical="center" wrapText="1"/>
    </xf>
    <xf numFmtId="43" fontId="17" fillId="40" borderId="26" xfId="0" applyNumberFormat="1" applyFont="1" applyFill="1" applyBorder="1" applyAlignment="1">
      <alignment horizontal="right" vertical="center" wrapText="1"/>
    </xf>
    <xf numFmtId="0" fontId="17" fillId="40" borderId="0" xfId="0" applyFont="1" applyFill="1" applyBorder="1" applyAlignment="1">
      <alignment vertical="top" wrapText="1"/>
    </xf>
    <xf numFmtId="43" fontId="17" fillId="40" borderId="26" xfId="0" applyNumberFormat="1" applyFont="1" applyFill="1" applyBorder="1" applyAlignment="1">
      <alignment vertical="top" wrapText="1"/>
    </xf>
    <xf numFmtId="43" fontId="17" fillId="40" borderId="17" xfId="0" applyNumberFormat="1" applyFont="1" applyFill="1" applyBorder="1" applyAlignment="1">
      <alignment vertical="top" wrapText="1"/>
    </xf>
    <xf numFmtId="43" fontId="17" fillId="40" borderId="26" xfId="0" applyNumberFormat="1" applyFont="1" applyFill="1" applyBorder="1" applyAlignment="1" applyProtection="1">
      <alignment vertical="top" wrapText="1"/>
      <protection locked="0"/>
    </xf>
    <xf numFmtId="43" fontId="17" fillId="40" borderId="17" xfId="0" applyNumberFormat="1" applyFont="1" applyFill="1" applyBorder="1" applyAlignment="1" applyProtection="1">
      <alignment vertical="top" wrapText="1"/>
      <protection locked="0"/>
    </xf>
    <xf numFmtId="43" fontId="17" fillId="40" borderId="27" xfId="0" applyNumberFormat="1" applyFont="1" applyFill="1" applyBorder="1" applyAlignment="1" applyProtection="1">
      <alignment vertical="top" wrapText="1"/>
      <protection locked="0"/>
    </xf>
    <xf numFmtId="43" fontId="17" fillId="40" borderId="19" xfId="0" applyNumberFormat="1" applyFont="1" applyFill="1" applyBorder="1" applyAlignment="1" applyProtection="1">
      <alignment vertical="top" wrapText="1"/>
      <protection locked="0"/>
    </xf>
    <xf numFmtId="0" fontId="17" fillId="40" borderId="21" xfId="0" applyFont="1" applyFill="1" applyBorder="1" applyAlignment="1">
      <alignment vertical="top" wrapText="1"/>
    </xf>
    <xf numFmtId="43" fontId="17" fillId="40" borderId="27" xfId="0" applyNumberFormat="1" applyFont="1" applyFill="1" applyBorder="1" applyAlignment="1">
      <alignment vertical="top" wrapText="1"/>
    </xf>
    <xf numFmtId="0" fontId="17" fillId="40" borderId="17" xfId="0" applyFont="1" applyFill="1" applyBorder="1" applyAlignment="1">
      <alignment vertical="top" wrapText="1"/>
    </xf>
    <xf numFmtId="0" fontId="17" fillId="40" borderId="17" xfId="0" applyFont="1" applyFill="1" applyBorder="1" applyAlignment="1" applyProtection="1">
      <alignment vertical="top" wrapText="1"/>
      <protection locked="0"/>
    </xf>
    <xf numFmtId="0" fontId="17" fillId="40" borderId="25" xfId="0" applyFont="1" applyFill="1" applyBorder="1" applyAlignment="1" applyProtection="1">
      <alignment vertical="top" wrapText="1"/>
      <protection locked="0"/>
    </xf>
    <xf numFmtId="177" fontId="17" fillId="40" borderId="17" xfId="0" applyNumberFormat="1" applyFont="1" applyFill="1" applyBorder="1" applyAlignment="1">
      <alignment vertical="top" wrapText="1"/>
    </xf>
    <xf numFmtId="177" fontId="17" fillId="40" borderId="26" xfId="0" applyNumberFormat="1" applyFont="1" applyFill="1" applyBorder="1" applyAlignment="1">
      <alignment vertical="top" wrapText="1"/>
    </xf>
    <xf numFmtId="177" fontId="17" fillId="40" borderId="17" xfId="0" applyNumberFormat="1" applyFont="1" applyFill="1" applyBorder="1" applyAlignment="1" applyProtection="1">
      <alignment vertical="top" wrapText="1"/>
      <protection locked="0"/>
    </xf>
    <xf numFmtId="177" fontId="17" fillId="40" borderId="26" xfId="0" applyNumberFormat="1" applyFont="1" applyFill="1" applyBorder="1" applyAlignment="1" applyProtection="1">
      <alignment vertical="top" wrapText="1"/>
      <protection locked="0"/>
    </xf>
    <xf numFmtId="0" fontId="17" fillId="40" borderId="19" xfId="0" applyFont="1" applyFill="1" applyBorder="1" applyAlignment="1">
      <alignment vertical="top" wrapText="1"/>
    </xf>
    <xf numFmtId="177" fontId="17" fillId="40" borderId="19" xfId="0" applyNumberFormat="1" applyFont="1" applyFill="1" applyBorder="1" applyAlignment="1" applyProtection="1">
      <alignment vertical="top" wrapText="1"/>
      <protection locked="0"/>
    </xf>
    <xf numFmtId="177" fontId="17" fillId="40" borderId="27" xfId="0" applyNumberFormat="1" applyFont="1" applyFill="1" applyBorder="1" applyAlignment="1" applyProtection="1">
      <alignment vertical="top" wrapText="1"/>
      <protection locked="0"/>
    </xf>
    <xf numFmtId="177" fontId="17" fillId="40" borderId="19" xfId="0" applyNumberFormat="1" applyFont="1" applyFill="1" applyBorder="1" applyAlignment="1">
      <alignment vertical="top" wrapText="1"/>
    </xf>
    <xf numFmtId="177" fontId="17" fillId="40" borderId="15" xfId="0" applyNumberFormat="1" applyFont="1" applyFill="1" applyBorder="1" applyAlignment="1">
      <alignment vertical="top" wrapText="1"/>
    </xf>
    <xf numFmtId="177" fontId="17" fillId="40" borderId="27" xfId="0" applyNumberFormat="1" applyFont="1" applyFill="1" applyBorder="1" applyAlignment="1">
      <alignment vertical="top" wrapText="1"/>
    </xf>
    <xf numFmtId="0" fontId="5" fillId="35" borderId="34" xfId="50" applyFont="1" applyFill="1" applyBorder="1" applyAlignment="1">
      <alignment vertical="center"/>
      <protection/>
    </xf>
    <xf numFmtId="43" fontId="5" fillId="0" borderId="15" xfId="0" applyNumberFormat="1" applyFont="1" applyFill="1" applyBorder="1" applyAlignment="1">
      <alignment/>
    </xf>
    <xf numFmtId="10" fontId="0" fillId="41" borderId="15" xfId="0" applyNumberFormat="1" applyFont="1" applyFill="1" applyBorder="1" applyAlignment="1">
      <alignment horizontal="center"/>
    </xf>
    <xf numFmtId="43" fontId="0" fillId="40" borderId="17" xfId="0" applyNumberFormat="1" applyFont="1" applyFill="1" applyBorder="1" applyAlignment="1" applyProtection="1">
      <alignment horizontal="right"/>
      <protection locked="0"/>
    </xf>
    <xf numFmtId="43" fontId="0" fillId="40" borderId="19" xfId="0" applyNumberFormat="1" applyFont="1" applyFill="1" applyBorder="1" applyAlignment="1" applyProtection="1">
      <alignment horizontal="right"/>
      <protection locked="0"/>
    </xf>
    <xf numFmtId="43" fontId="17" fillId="44" borderId="25" xfId="0" applyNumberFormat="1" applyFont="1" applyFill="1" applyBorder="1" applyAlignment="1">
      <alignment horizontal="center" vertical="center" wrapText="1"/>
    </xf>
    <xf numFmtId="43" fontId="17" fillId="44" borderId="17" xfId="0" applyNumberFormat="1" applyFont="1" applyFill="1" applyBorder="1" applyAlignment="1">
      <alignment horizontal="center" vertical="center" wrapText="1"/>
    </xf>
    <xf numFmtId="0" fontId="37" fillId="0" borderId="0" xfId="0" applyNumberFormat="1" applyFont="1" applyBorder="1" applyAlignment="1">
      <alignment/>
    </xf>
    <xf numFmtId="43" fontId="37" fillId="44" borderId="0" xfId="0" applyNumberFormat="1" applyFont="1" applyFill="1" applyBorder="1" applyAlignment="1">
      <alignment/>
    </xf>
    <xf numFmtId="43" fontId="2" fillId="0" borderId="15" xfId="0" applyNumberFormat="1" applyFont="1" applyFill="1" applyBorder="1" applyAlignment="1">
      <alignment/>
    </xf>
    <xf numFmtId="177" fontId="1" fillId="35" borderId="15" xfId="0" applyNumberFormat="1" applyFont="1" applyFill="1" applyBorder="1" applyAlignment="1">
      <alignment/>
    </xf>
    <xf numFmtId="40" fontId="3" fillId="0" borderId="0" xfId="0" applyNumberFormat="1" applyFont="1" applyBorder="1" applyAlignment="1" applyProtection="1">
      <alignment/>
      <protection locked="0"/>
    </xf>
    <xf numFmtId="10" fontId="0" fillId="41" borderId="15" xfId="0" applyNumberFormat="1" applyFont="1" applyFill="1" applyBorder="1" applyAlignment="1" applyProtection="1">
      <alignment horizontal="center"/>
      <protection locked="0"/>
    </xf>
    <xf numFmtId="39" fontId="0" fillId="41" borderId="15" xfId="0" applyNumberFormat="1" applyFont="1" applyFill="1" applyBorder="1" applyAlignment="1">
      <alignment horizontal="center"/>
    </xf>
    <xf numFmtId="0" fontId="0" fillId="0" borderId="17" xfId="0" applyFont="1" applyFill="1" applyBorder="1" applyAlignment="1">
      <alignment horizontal="center" wrapText="1"/>
    </xf>
    <xf numFmtId="43" fontId="38" fillId="2" borderId="46" xfId="0" applyNumberFormat="1" applyFont="1" applyFill="1" applyBorder="1" applyAlignment="1" applyProtection="1">
      <alignment/>
      <protection locked="0"/>
    </xf>
    <xf numFmtId="43" fontId="39" fillId="33" borderId="22" xfId="0" applyNumberFormat="1" applyFont="1" applyFill="1" applyBorder="1" applyAlignment="1" applyProtection="1">
      <alignment/>
      <protection locked="0"/>
    </xf>
    <xf numFmtId="0" fontId="12" fillId="0" borderId="0" xfId="0" applyFont="1" applyBorder="1" applyAlignment="1">
      <alignment/>
    </xf>
    <xf numFmtId="0" fontId="0" fillId="0" borderId="0" xfId="0" applyBorder="1" applyAlignment="1">
      <alignment/>
    </xf>
    <xf numFmtId="38" fontId="20" fillId="0" borderId="47" xfId="0" applyNumberFormat="1" applyFont="1" applyBorder="1" applyAlignment="1">
      <alignment horizontal="center"/>
    </xf>
    <xf numFmtId="0" fontId="20" fillId="0" borderId="48" xfId="0" applyFont="1" applyBorder="1" applyAlignment="1">
      <alignment horizontal="center"/>
    </xf>
    <xf numFmtId="0" fontId="20" fillId="0" borderId="49" xfId="0" applyFont="1" applyBorder="1" applyAlignment="1">
      <alignment horizontal="center"/>
    </xf>
    <xf numFmtId="0" fontId="20" fillId="0" borderId="47" xfId="0" applyFont="1" applyBorder="1" applyAlignment="1">
      <alignment horizontal="center"/>
    </xf>
    <xf numFmtId="0" fontId="21" fillId="0" borderId="50" xfId="0" applyFont="1" applyBorder="1" applyAlignment="1">
      <alignment horizontal="center"/>
    </xf>
    <xf numFmtId="0" fontId="21" fillId="0" borderId="51" xfId="0" applyFont="1" applyBorder="1" applyAlignment="1">
      <alignment horizontal="center"/>
    </xf>
    <xf numFmtId="0" fontId="21" fillId="0" borderId="48" xfId="0" applyFont="1" applyBorder="1" applyAlignment="1">
      <alignment horizontal="center"/>
    </xf>
    <xf numFmtId="0" fontId="21" fillId="0" borderId="49" xfId="0" applyFont="1" applyBorder="1" applyAlignment="1">
      <alignment horizontal="center"/>
    </xf>
    <xf numFmtId="38" fontId="1" fillId="0" borderId="0" xfId="0" applyNumberFormat="1" applyFont="1" applyBorder="1" applyAlignment="1" applyProtection="1">
      <alignment horizontal="center"/>
      <protection locked="0"/>
    </xf>
    <xf numFmtId="0" fontId="2" fillId="0" borderId="0" xfId="0" applyFont="1" applyAlignment="1">
      <alignment horizontal="center"/>
    </xf>
    <xf numFmtId="38" fontId="10" fillId="0" borderId="0" xfId="0" applyNumberFormat="1"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0" xfId="0" applyFont="1" applyAlignment="1">
      <alignment horizontal="center"/>
    </xf>
    <xf numFmtId="0" fontId="1" fillId="0" borderId="0" xfId="0" applyFont="1" applyFill="1" applyAlignment="1">
      <alignment horizontal="center"/>
    </xf>
    <xf numFmtId="38" fontId="1" fillId="0" borderId="0" xfId="0" applyNumberFormat="1" applyFont="1" applyFill="1" applyAlignment="1">
      <alignment horizontal="center"/>
    </xf>
    <xf numFmtId="38" fontId="32" fillId="36" borderId="0" xfId="0" applyNumberFormat="1" applyFont="1" applyFill="1" applyAlignment="1" applyProtection="1">
      <alignment horizontal="center" vertical="center" wrapText="1"/>
      <protection/>
    </xf>
    <xf numFmtId="0" fontId="0" fillId="37" borderId="0" xfId="0" applyFill="1" applyAlignment="1">
      <alignment horizontal="center" vertical="center" wrapText="1"/>
    </xf>
    <xf numFmtId="38" fontId="32" fillId="37" borderId="0" xfId="0" applyNumberFormat="1" applyFont="1" applyFill="1" applyAlignment="1" applyProtection="1">
      <alignment horizontal="center" vertical="center" wrapText="1"/>
      <protection/>
    </xf>
    <xf numFmtId="0" fontId="32" fillId="36" borderId="0" xfId="0" applyFont="1" applyFill="1" applyAlignment="1" applyProtection="1">
      <alignment horizontal="center" vertical="center" wrapText="1"/>
      <protection/>
    </xf>
    <xf numFmtId="0" fontId="32" fillId="36" borderId="0" xfId="0" applyFont="1" applyFill="1" applyAlignment="1" applyProtection="1">
      <alignment horizontal="center" vertical="center" wrapText="1"/>
      <protection/>
    </xf>
    <xf numFmtId="0" fontId="32" fillId="36" borderId="21" xfId="0" applyFont="1" applyFill="1" applyBorder="1" applyAlignment="1" applyProtection="1">
      <alignment horizontal="center" vertical="center"/>
      <protection/>
    </xf>
    <xf numFmtId="0" fontId="5" fillId="37" borderId="21" xfId="0" applyFont="1" applyFill="1" applyBorder="1" applyAlignment="1">
      <alignment vertical="center"/>
    </xf>
    <xf numFmtId="49" fontId="32" fillId="35" borderId="16" xfId="0" applyNumberFormat="1" applyFont="1" applyFill="1" applyBorder="1" applyAlignment="1" applyProtection="1">
      <alignment horizontal="center" vertical="center" wrapText="1"/>
      <protection/>
    </xf>
    <xf numFmtId="0" fontId="32" fillId="35" borderId="19" xfId="0" applyFont="1" applyFill="1" applyBorder="1" applyAlignment="1" applyProtection="1">
      <alignment horizontal="center" vertical="center" wrapText="1"/>
      <protection/>
    </xf>
    <xf numFmtId="0" fontId="32" fillId="35" borderId="20" xfId="0" applyFont="1" applyFill="1" applyBorder="1" applyAlignment="1" applyProtection="1">
      <alignment horizontal="center" vertical="center" wrapText="1"/>
      <protection/>
    </xf>
    <xf numFmtId="38" fontId="32" fillId="35" borderId="0" xfId="0" applyNumberFormat="1" applyFont="1" applyFill="1" applyAlignment="1" applyProtection="1">
      <alignment horizontal="center" vertical="center"/>
      <protection/>
    </xf>
    <xf numFmtId="0" fontId="0" fillId="0" borderId="0" xfId="0" applyAlignment="1">
      <alignment horizontal="center" vertical="center"/>
    </xf>
    <xf numFmtId="49" fontId="32" fillId="35" borderId="0" xfId="0" applyNumberFormat="1" applyFont="1" applyFill="1" applyAlignment="1" applyProtection="1">
      <alignment horizontal="center" vertical="center" wrapText="1"/>
      <protection/>
    </xf>
    <xf numFmtId="0" fontId="34" fillId="37" borderId="21" xfId="0" applyFont="1" applyFill="1" applyBorder="1" applyAlignment="1">
      <alignment horizontal="center" wrapText="1"/>
    </xf>
    <xf numFmtId="0" fontId="5" fillId="37" borderId="21" xfId="0" applyFont="1" applyFill="1" applyBorder="1" applyAlignment="1">
      <alignment horizontal="center" wrapText="1"/>
    </xf>
    <xf numFmtId="0" fontId="32" fillId="35" borderId="20" xfId="54" applyNumberFormat="1" applyFont="1" applyFill="1" applyBorder="1" applyAlignment="1" applyProtection="1">
      <alignment horizontal="center" vertical="center"/>
      <protection/>
    </xf>
    <xf numFmtId="0" fontId="16" fillId="0" borderId="46" xfId="0" applyFont="1" applyBorder="1" applyAlignment="1">
      <alignment wrapText="1"/>
    </xf>
    <xf numFmtId="0" fontId="0" fillId="0" borderId="20" xfId="0" applyBorder="1" applyAlignment="1">
      <alignment wrapText="1"/>
    </xf>
    <xf numFmtId="0" fontId="0" fillId="0" borderId="34" xfId="0" applyBorder="1" applyAlignment="1">
      <alignment wrapText="1"/>
    </xf>
    <xf numFmtId="0" fontId="6" fillId="35" borderId="15" xfId="0" applyFont="1" applyFill="1" applyBorder="1" applyAlignment="1">
      <alignment horizontal="center" vertical="center" wrapText="1"/>
    </xf>
    <xf numFmtId="38" fontId="14" fillId="0" borderId="47" xfId="0" applyNumberFormat="1" applyFont="1" applyBorder="1" applyAlignment="1">
      <alignment horizontal="center"/>
    </xf>
    <xf numFmtId="0" fontId="14" fillId="0" borderId="48" xfId="0" applyFont="1" applyBorder="1" applyAlignment="1">
      <alignment horizontal="center"/>
    </xf>
    <xf numFmtId="0" fontId="14" fillId="0" borderId="49" xfId="0" applyFont="1" applyBorder="1" applyAlignment="1">
      <alignment horizontal="center"/>
    </xf>
    <xf numFmtId="0" fontId="14" fillId="0" borderId="47" xfId="0" applyFont="1" applyBorder="1" applyAlignment="1">
      <alignment horizontal="center"/>
    </xf>
    <xf numFmtId="0" fontId="38" fillId="35" borderId="15" xfId="0" applyFont="1" applyFill="1" applyBorder="1" applyAlignment="1">
      <alignment horizontal="center" vertical="center" wrapText="1"/>
    </xf>
    <xf numFmtId="38" fontId="38" fillId="0" borderId="47" xfId="0" applyNumberFormat="1" applyFont="1" applyBorder="1" applyAlignment="1">
      <alignment horizontal="center"/>
    </xf>
    <xf numFmtId="0" fontId="38" fillId="0" borderId="48" xfId="0" applyFont="1" applyBorder="1" applyAlignment="1">
      <alignment horizontal="center"/>
    </xf>
    <xf numFmtId="0" fontId="38" fillId="0" borderId="49" xfId="0" applyFont="1" applyBorder="1" applyAlignment="1">
      <alignment horizontal="center"/>
    </xf>
    <xf numFmtId="0" fontId="38" fillId="0" borderId="47" xfId="0" applyFont="1" applyBorder="1" applyAlignment="1">
      <alignment horizontal="center"/>
    </xf>
    <xf numFmtId="203" fontId="21" fillId="0" borderId="25" xfId="0" applyNumberFormat="1" applyFont="1" applyFill="1" applyBorder="1" applyAlignment="1">
      <alignment textRotation="90" wrapText="1"/>
    </xf>
    <xf numFmtId="203" fontId="21" fillId="0" borderId="26" xfId="0" applyNumberFormat="1" applyFont="1" applyFill="1" applyBorder="1" applyAlignment="1">
      <alignment textRotation="90" wrapText="1"/>
    </xf>
    <xf numFmtId="203" fontId="21" fillId="0" borderId="27" xfId="0" applyNumberFormat="1" applyFont="1" applyFill="1" applyBorder="1" applyAlignment="1">
      <alignment textRotation="90" wrapText="1"/>
    </xf>
    <xf numFmtId="173" fontId="0" fillId="0" borderId="18" xfId="0" applyNumberFormat="1" applyFont="1" applyFill="1" applyBorder="1" applyAlignment="1">
      <alignment horizontal="right" wrapText="1"/>
    </xf>
    <xf numFmtId="0" fontId="0" fillId="0" borderId="18" xfId="0" applyFont="1" applyFill="1" applyBorder="1" applyAlignment="1">
      <alignment horizontal="right" wrapText="1"/>
    </xf>
    <xf numFmtId="0" fontId="5" fillId="0" borderId="16" xfId="0" applyFont="1" applyFill="1" applyBorder="1" applyAlignment="1">
      <alignment horizontal="left"/>
    </xf>
    <xf numFmtId="0" fontId="0" fillId="0" borderId="1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47" xfId="0" applyFont="1" applyFill="1" applyBorder="1" applyAlignment="1">
      <alignment horizontal="center"/>
    </xf>
    <xf numFmtId="0" fontId="0" fillId="0" borderId="48" xfId="0" applyFont="1" applyFill="1" applyBorder="1" applyAlignment="1">
      <alignment horizontal="center"/>
    </xf>
    <xf numFmtId="0" fontId="0" fillId="0" borderId="49" xfId="0" applyFont="1" applyFill="1" applyBorder="1" applyAlignment="1">
      <alignment horizontal="center"/>
    </xf>
    <xf numFmtId="0" fontId="0" fillId="0" borderId="18" xfId="0" applyFont="1" applyFill="1" applyBorder="1" applyAlignment="1">
      <alignment wrapText="1"/>
    </xf>
    <xf numFmtId="38" fontId="0" fillId="0" borderId="47" xfId="0" applyNumberFormat="1" applyFont="1" applyFill="1" applyBorder="1" applyAlignment="1">
      <alignment horizontal="center"/>
    </xf>
    <xf numFmtId="0" fontId="5" fillId="0" borderId="47" xfId="0" applyFont="1" applyFill="1" applyBorder="1" applyAlignment="1">
      <alignment horizontal="center"/>
    </xf>
    <xf numFmtId="0" fontId="5" fillId="0" borderId="48" xfId="0" applyFont="1" applyFill="1" applyBorder="1" applyAlignment="1">
      <alignment horizontal="center"/>
    </xf>
    <xf numFmtId="0" fontId="5" fillId="0" borderId="49" xfId="0" applyFont="1" applyFill="1" applyBorder="1" applyAlignment="1">
      <alignment horizontal="center"/>
    </xf>
    <xf numFmtId="0" fontId="0" fillId="0" borderId="4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4" xfId="0" applyFont="1" applyFill="1" applyBorder="1" applyAlignment="1">
      <alignment horizontal="center" vertical="center"/>
    </xf>
    <xf numFmtId="0" fontId="5" fillId="0" borderId="38" xfId="0" applyFont="1" applyFill="1" applyBorder="1" applyAlignment="1">
      <alignment wrapText="1"/>
    </xf>
    <xf numFmtId="0" fontId="5" fillId="0" borderId="35" xfId="0" applyFont="1" applyFill="1" applyBorder="1" applyAlignment="1">
      <alignment wrapText="1"/>
    </xf>
    <xf numFmtId="0" fontId="5" fillId="0" borderId="36" xfId="0" applyFont="1" applyFill="1" applyBorder="1" applyAlignment="1">
      <alignment wrapText="1"/>
    </xf>
    <xf numFmtId="203" fontId="0" fillId="0" borderId="25" xfId="0" applyNumberFormat="1" applyFont="1" applyFill="1" applyBorder="1" applyAlignment="1">
      <alignment textRotation="90" wrapText="1"/>
    </xf>
    <xf numFmtId="203" fontId="0" fillId="0" borderId="26" xfId="0" applyNumberFormat="1" applyFont="1" applyFill="1" applyBorder="1" applyAlignment="1">
      <alignment textRotation="90" wrapText="1"/>
    </xf>
    <xf numFmtId="203" fontId="0" fillId="0" borderId="27" xfId="0" applyNumberFormat="1" applyFont="1" applyFill="1" applyBorder="1" applyAlignment="1">
      <alignment textRotation="90" wrapText="1"/>
    </xf>
    <xf numFmtId="0" fontId="0" fillId="0" borderId="4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5" fillId="0" borderId="38" xfId="0" applyFont="1" applyFill="1" applyBorder="1" applyAlignment="1">
      <alignment horizontal="justify"/>
    </xf>
    <xf numFmtId="0" fontId="5" fillId="0" borderId="36" xfId="0" applyFont="1" applyFill="1" applyBorder="1" applyAlignment="1">
      <alignment/>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16" fillId="0" borderId="21" xfId="0" applyFont="1" applyFill="1" applyBorder="1" applyAlignment="1">
      <alignment horizontal="left" vertical="top" wrapText="1"/>
    </xf>
    <xf numFmtId="0" fontId="5" fillId="0" borderId="21" xfId="0" applyFont="1" applyFill="1" applyBorder="1" applyAlignment="1">
      <alignment/>
    </xf>
    <xf numFmtId="0" fontId="0" fillId="0" borderId="20" xfId="0" applyFont="1" applyFill="1" applyBorder="1" applyAlignment="1">
      <alignment horizontal="center"/>
    </xf>
    <xf numFmtId="0" fontId="0" fillId="0" borderId="46" xfId="0" applyFont="1" applyFill="1" applyBorder="1" applyAlignment="1">
      <alignment horizontal="center"/>
    </xf>
    <xf numFmtId="38" fontId="42" fillId="0" borderId="47" xfId="0" applyNumberFormat="1" applyFont="1" applyFill="1" applyBorder="1" applyAlignment="1">
      <alignment horizontal="center"/>
    </xf>
    <xf numFmtId="0" fontId="42" fillId="0" borderId="48" xfId="0" applyFont="1" applyFill="1" applyBorder="1" applyAlignment="1">
      <alignment horizontal="center"/>
    </xf>
    <xf numFmtId="0" fontId="42" fillId="0" borderId="49" xfId="0" applyFont="1" applyFill="1" applyBorder="1" applyAlignment="1">
      <alignment horizontal="center"/>
    </xf>
    <xf numFmtId="0" fontId="42" fillId="0" borderId="47" xfId="0" applyFont="1" applyFill="1" applyBorder="1" applyAlignment="1">
      <alignment horizontal="center"/>
    </xf>
    <xf numFmtId="0" fontId="42" fillId="0" borderId="20" xfId="0" applyFont="1" applyFill="1" applyBorder="1" applyAlignment="1">
      <alignment wrapText="1"/>
    </xf>
    <xf numFmtId="0" fontId="43" fillId="0" borderId="20" xfId="0" applyFont="1" applyFill="1" applyBorder="1" applyAlignment="1">
      <alignment horizontal="center" wrapText="1"/>
    </xf>
    <xf numFmtId="0" fontId="43" fillId="0" borderId="38" xfId="0" applyFont="1" applyFill="1" applyBorder="1" applyAlignment="1">
      <alignment wrapText="1"/>
    </xf>
    <xf numFmtId="0" fontId="43" fillId="0" borderId="36" xfId="0" applyFont="1" applyFill="1" applyBorder="1" applyAlignment="1">
      <alignment wrapText="1"/>
    </xf>
    <xf numFmtId="0" fontId="43" fillId="0" borderId="47" xfId="0" applyFont="1" applyFill="1" applyBorder="1" applyAlignment="1">
      <alignment horizontal="center"/>
    </xf>
    <xf numFmtId="0" fontId="43" fillId="0" borderId="48" xfId="0" applyFont="1" applyFill="1" applyBorder="1" applyAlignment="1">
      <alignment horizontal="center"/>
    </xf>
    <xf numFmtId="0" fontId="43" fillId="0" borderId="49" xfId="0" applyFont="1" applyFill="1" applyBorder="1" applyAlignment="1">
      <alignment horizontal="center"/>
    </xf>
    <xf numFmtId="0" fontId="43" fillId="0" borderId="16" xfId="0" applyFont="1" applyFill="1" applyBorder="1" applyAlignment="1">
      <alignment wrapText="1"/>
    </xf>
    <xf numFmtId="0" fontId="42" fillId="0" borderId="16" xfId="0" applyFont="1" applyFill="1" applyBorder="1" applyAlignment="1">
      <alignment wrapText="1"/>
    </xf>
    <xf numFmtId="0" fontId="42" fillId="0" borderId="16" xfId="0" applyFont="1" applyFill="1" applyBorder="1" applyAlignment="1">
      <alignment horizontal="left"/>
    </xf>
    <xf numFmtId="0" fontId="17" fillId="40" borderId="20" xfId="0" applyFont="1" applyFill="1" applyBorder="1" applyAlignment="1">
      <alignment vertical="top" wrapText="1"/>
    </xf>
    <xf numFmtId="0" fontId="17" fillId="0" borderId="47" xfId="0" applyFont="1" applyFill="1" applyBorder="1" applyAlignment="1">
      <alignment horizontal="center"/>
    </xf>
    <xf numFmtId="0" fontId="17" fillId="0" borderId="48" xfId="0" applyFont="1" applyFill="1" applyBorder="1" applyAlignment="1">
      <alignment horizontal="center"/>
    </xf>
    <xf numFmtId="0" fontId="17" fillId="0" borderId="49" xfId="0" applyFont="1" applyFill="1" applyBorder="1" applyAlignment="1">
      <alignment horizontal="center"/>
    </xf>
    <xf numFmtId="38" fontId="17" fillId="0" borderId="47" xfId="0" applyNumberFormat="1" applyFont="1" applyFill="1" applyBorder="1" applyAlignment="1">
      <alignment horizontal="center"/>
    </xf>
    <xf numFmtId="0" fontId="6" fillId="0" borderId="47" xfId="0" applyFont="1" applyFill="1" applyBorder="1" applyAlignment="1">
      <alignment horizontal="center"/>
    </xf>
    <xf numFmtId="0" fontId="6" fillId="0" borderId="48" xfId="0" applyFont="1" applyFill="1" applyBorder="1" applyAlignment="1">
      <alignment horizontal="center"/>
    </xf>
    <xf numFmtId="0" fontId="6" fillId="0" borderId="49" xfId="0" applyFont="1" applyFill="1" applyBorder="1" applyAlignment="1">
      <alignment horizontal="center"/>
    </xf>
    <xf numFmtId="0" fontId="6" fillId="40" borderId="45" xfId="0" applyFont="1" applyFill="1" applyBorder="1" applyAlignment="1">
      <alignment horizontal="center" vertical="center" wrapText="1"/>
    </xf>
    <xf numFmtId="0" fontId="6" fillId="40" borderId="19" xfId="0" applyFont="1" applyFill="1" applyBorder="1" applyAlignment="1">
      <alignment horizontal="center" vertical="center" wrapText="1"/>
    </xf>
    <xf numFmtId="0" fontId="6" fillId="40" borderId="25" xfId="0" applyFont="1" applyFill="1" applyBorder="1" applyAlignment="1">
      <alignment horizontal="center" vertical="center" wrapText="1"/>
    </xf>
    <xf numFmtId="0" fontId="6" fillId="40" borderId="27" xfId="0" applyFont="1" applyFill="1" applyBorder="1" applyAlignment="1">
      <alignment horizontal="center" vertical="center" wrapText="1"/>
    </xf>
    <xf numFmtId="0" fontId="17" fillId="40" borderId="45" xfId="0" applyFont="1" applyFill="1" applyBorder="1" applyAlignment="1">
      <alignment horizontal="left" vertical="top" wrapText="1"/>
    </xf>
    <xf numFmtId="0" fontId="17" fillId="40" borderId="19" xfId="0" applyFont="1" applyFill="1" applyBorder="1" applyAlignment="1">
      <alignment horizontal="left" vertical="top" wrapText="1"/>
    </xf>
    <xf numFmtId="0" fontId="16" fillId="0" borderId="16" xfId="0" applyFont="1" applyBorder="1" applyAlignment="1">
      <alignment horizontal="left"/>
    </xf>
    <xf numFmtId="0" fontId="0" fillId="35" borderId="25" xfId="0" applyFont="1" applyFill="1" applyBorder="1" applyAlignment="1">
      <alignment horizontal="center" vertical="center" wrapText="1"/>
    </xf>
    <xf numFmtId="0" fontId="0" fillId="35" borderId="26"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0" borderId="25" xfId="0" applyFont="1" applyFill="1" applyBorder="1" applyAlignment="1">
      <alignment horizontal="center" wrapText="1"/>
    </xf>
    <xf numFmtId="0" fontId="0" fillId="0" borderId="26" xfId="0" applyFont="1" applyFill="1" applyBorder="1" applyAlignment="1">
      <alignment horizontal="center" wrapText="1"/>
    </xf>
    <xf numFmtId="38" fontId="15" fillId="0" borderId="47" xfId="0" applyNumberFormat="1" applyFont="1" applyBorder="1" applyAlignment="1">
      <alignment horizontal="center"/>
    </xf>
    <xf numFmtId="0" fontId="15" fillId="0" borderId="48" xfId="0" applyFont="1" applyBorder="1" applyAlignment="1">
      <alignment horizontal="center"/>
    </xf>
    <xf numFmtId="0" fontId="15" fillId="0" borderId="49" xfId="0" applyFont="1" applyBorder="1" applyAlignment="1">
      <alignment horizontal="center"/>
    </xf>
    <xf numFmtId="0" fontId="15" fillId="0" borderId="47" xfId="0" applyFont="1" applyBorder="1" applyAlignment="1">
      <alignment horizontal="center"/>
    </xf>
    <xf numFmtId="0" fontId="15" fillId="0" borderId="48" xfId="0" applyFont="1" applyBorder="1" applyAlignment="1">
      <alignment horizontal="center"/>
    </xf>
    <xf numFmtId="0" fontId="15" fillId="0" borderId="49" xfId="0" applyFont="1" applyBorder="1" applyAlignment="1">
      <alignment horizontal="center"/>
    </xf>
    <xf numFmtId="0" fontId="15" fillId="0" borderId="47" xfId="0" applyFont="1" applyBorder="1" applyAlignment="1">
      <alignment horizontal="center"/>
    </xf>
    <xf numFmtId="0" fontId="16" fillId="0" borderId="47" xfId="0" applyFont="1" applyBorder="1" applyAlignment="1">
      <alignment horizontal="center"/>
    </xf>
    <xf numFmtId="0" fontId="16" fillId="0" borderId="48" xfId="0" applyFont="1" applyBorder="1" applyAlignment="1">
      <alignment horizontal="center"/>
    </xf>
    <xf numFmtId="0" fontId="16" fillId="0" borderId="49" xfId="0" applyFont="1" applyBorder="1" applyAlignment="1">
      <alignment horizontal="center"/>
    </xf>
    <xf numFmtId="0" fontId="0" fillId="35" borderId="20" xfId="0" applyFont="1" applyFill="1" applyBorder="1" applyAlignment="1">
      <alignment wrapText="1"/>
    </xf>
    <xf numFmtId="0" fontId="0" fillId="35" borderId="34" xfId="0" applyFont="1" applyFill="1" applyBorder="1" applyAlignment="1">
      <alignment wrapText="1"/>
    </xf>
    <xf numFmtId="0" fontId="0" fillId="35" borderId="45"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19"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0" fillId="35" borderId="16"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6" fillId="0" borderId="16" xfId="0" applyFont="1" applyFill="1" applyBorder="1" applyAlignment="1">
      <alignment horizontal="left"/>
    </xf>
    <xf numFmtId="0" fontId="17" fillId="0" borderId="16" xfId="0" applyFont="1" applyFill="1" applyBorder="1" applyAlignment="1">
      <alignment horizontal="left"/>
    </xf>
    <xf numFmtId="0" fontId="17" fillId="0" borderId="0" xfId="0" applyFont="1" applyFill="1" applyAlignment="1">
      <alignment horizontal="center" wrapText="1"/>
    </xf>
    <xf numFmtId="0" fontId="17" fillId="0" borderId="0" xfId="0" applyFont="1" applyFill="1" applyAlignment="1">
      <alignment horizontal="justify" wrapText="1"/>
    </xf>
    <xf numFmtId="38" fontId="17" fillId="0" borderId="0" xfId="0" applyNumberFormat="1" applyFont="1" applyFill="1" applyAlignment="1">
      <alignment horizontal="center" wrapText="1"/>
    </xf>
    <xf numFmtId="0" fontId="6" fillId="0" borderId="0" xfId="0" applyFont="1" applyFill="1" applyAlignment="1">
      <alignment horizontal="center" wrapText="1"/>
    </xf>
    <xf numFmtId="0" fontId="17" fillId="0" borderId="0" xfId="0" applyFont="1" applyBorder="1" applyAlignment="1">
      <alignment horizontal="justify" wrapText="1"/>
    </xf>
    <xf numFmtId="173" fontId="17" fillId="0" borderId="0" xfId="0" applyNumberFormat="1" applyFont="1" applyBorder="1" applyAlignment="1">
      <alignment horizontal="right" wrapText="1"/>
    </xf>
    <xf numFmtId="0" fontId="6" fillId="35" borderId="27" xfId="0" applyFont="1" applyFill="1" applyBorder="1" applyAlignment="1">
      <alignment horizontal="center" wrapText="1"/>
    </xf>
    <xf numFmtId="0" fontId="6" fillId="35" borderId="15" xfId="0" applyFont="1" applyFill="1" applyBorder="1" applyAlignment="1">
      <alignment horizontal="center" wrapText="1"/>
    </xf>
    <xf numFmtId="0" fontId="17" fillId="0" borderId="20" xfId="0" applyFont="1" applyFill="1" applyBorder="1" applyAlignment="1">
      <alignment horizontal="center" wrapText="1"/>
    </xf>
    <xf numFmtId="0" fontId="17" fillId="0" borderId="34" xfId="0" applyFont="1" applyFill="1" applyBorder="1" applyAlignment="1">
      <alignment horizontal="center" wrapText="1"/>
    </xf>
    <xf numFmtId="0" fontId="17" fillId="0" borderId="15" xfId="0" applyFont="1" applyFill="1" applyBorder="1" applyAlignment="1">
      <alignment horizontal="center" wrapText="1"/>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6" xfId="50"/>
    <cellStyle name="Nota" xfId="51"/>
    <cellStyle name="Percent" xfId="52"/>
    <cellStyle name="Saída" xfId="53"/>
    <cellStyle name="Comm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66675</xdr:rowOff>
    </xdr:from>
    <xdr:to>
      <xdr:col>6</xdr:col>
      <xdr:colOff>933450</xdr:colOff>
      <xdr:row>26</xdr:row>
      <xdr:rowOff>0</xdr:rowOff>
    </xdr:to>
    <xdr:sp>
      <xdr:nvSpPr>
        <xdr:cNvPr id="1" name="Rectangle 1"/>
        <xdr:cNvSpPr>
          <a:spLocks/>
        </xdr:cNvSpPr>
      </xdr:nvSpPr>
      <xdr:spPr>
        <a:xfrm>
          <a:off x="161925" y="3086100"/>
          <a:ext cx="9067800" cy="390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Os parâmetros acima foram utilizados para as projeções de receitas e despesas, bem como para os cálculos em valores correntes e constantes, de acordo com sua pertinência, ou não com as origem/espécie/rubrica de receita e/ou grupo de natureza de despesa.</a:t>
          </a:r>
        </a:p>
      </xdr:txBody>
    </xdr:sp>
    <xdr:clientData/>
  </xdr:twoCellAnchor>
  <xdr:twoCellAnchor>
    <xdr:from>
      <xdr:col>0</xdr:col>
      <xdr:colOff>1971675</xdr:colOff>
      <xdr:row>26</xdr:row>
      <xdr:rowOff>0</xdr:rowOff>
    </xdr:from>
    <xdr:to>
      <xdr:col>6</xdr:col>
      <xdr:colOff>314325</xdr:colOff>
      <xdr:row>26</xdr:row>
      <xdr:rowOff>0</xdr:rowOff>
    </xdr:to>
    <xdr:sp>
      <xdr:nvSpPr>
        <xdr:cNvPr id="2" name="Line 6"/>
        <xdr:cNvSpPr>
          <a:spLocks/>
        </xdr:cNvSpPr>
      </xdr:nvSpPr>
      <xdr:spPr>
        <a:xfrm>
          <a:off x="1971675" y="3476625"/>
          <a:ext cx="6638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26</xdr:row>
      <xdr:rowOff>0</xdr:rowOff>
    </xdr:from>
    <xdr:to>
      <xdr:col>6</xdr:col>
      <xdr:colOff>381000</xdr:colOff>
      <xdr:row>26</xdr:row>
      <xdr:rowOff>0</xdr:rowOff>
    </xdr:to>
    <xdr:sp>
      <xdr:nvSpPr>
        <xdr:cNvPr id="3" name="Line 8"/>
        <xdr:cNvSpPr>
          <a:spLocks/>
        </xdr:cNvSpPr>
      </xdr:nvSpPr>
      <xdr:spPr>
        <a:xfrm flipH="1">
          <a:off x="8667750" y="34766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27</xdr:row>
      <xdr:rowOff>76200</xdr:rowOff>
    </xdr:from>
    <xdr:to>
      <xdr:col>3</xdr:col>
      <xdr:colOff>876300</xdr:colOff>
      <xdr:row>31</xdr:row>
      <xdr:rowOff>0</xdr:rowOff>
    </xdr:to>
    <xdr:sp>
      <xdr:nvSpPr>
        <xdr:cNvPr id="1" name="Rectangle 2"/>
        <xdr:cNvSpPr>
          <a:spLocks/>
        </xdr:cNvSpPr>
      </xdr:nvSpPr>
      <xdr:spPr>
        <a:xfrm>
          <a:off x="180975" y="5534025"/>
          <a:ext cx="6791325" cy="571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 Anexo de Riscos fiscais tem por objetivo especificar eventuais riscos que possam impactar negativamente nas contas públicas, indicando de forma preventiva as providências a serem tomadas caso as situaçãoes acima descritas venham a ocorrer, cumprindo desta forma o disposto no art. 4º, § 3º da LRF.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25</xdr:row>
      <xdr:rowOff>142875</xdr:rowOff>
    </xdr:from>
    <xdr:to>
      <xdr:col>6</xdr:col>
      <xdr:colOff>485775</xdr:colOff>
      <xdr:row>35</xdr:row>
      <xdr:rowOff>114300</xdr:rowOff>
    </xdr:to>
    <xdr:sp>
      <xdr:nvSpPr>
        <xdr:cNvPr id="1" name="Rectangle 6"/>
        <xdr:cNvSpPr>
          <a:spLocks/>
        </xdr:cNvSpPr>
      </xdr:nvSpPr>
      <xdr:spPr>
        <a:xfrm>
          <a:off x="342900" y="5248275"/>
          <a:ext cx="8791575" cy="14954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Dívida Pública Consolidada – É o montante total apurado: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das obrigações financeiras do Município, inclusive as decorrentes de emissão de títulos, assumidas em virtude de leis, contratos, convênios ou tratados;
</a:t>
          </a:r>
          <a:r>
            <a:rPr lang="en-US" cap="none" sz="1000" b="0" i="0" u="none" baseline="0">
              <a:solidFill>
                <a:srgbClr val="000000"/>
              </a:solidFill>
              <a:latin typeface="Arial"/>
              <a:ea typeface="Arial"/>
              <a:cs typeface="Arial"/>
            </a:rPr>
            <a:t>- das obrigações financeiras doMunicípio, assumidas em virtude da realização de operações de crédito para amortização em prazo superior a doze meses ou que, embora de prazo inferior a doze meses, tenham constado como receitas no orçamento;
</a:t>
          </a:r>
          <a:r>
            <a:rPr lang="en-US" cap="none" sz="1000" b="0" i="0" u="none" baseline="0">
              <a:solidFill>
                <a:srgbClr val="000000"/>
              </a:solidFill>
              <a:latin typeface="Arial"/>
              <a:ea typeface="Arial"/>
              <a:cs typeface="Arial"/>
            </a:rPr>
            <a:t>- dos precatórios judiciais emitidos a partir de 5 de maio de 2000 e não pagos durante a execução do orçamento em que houverem sido incluídos.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Dívida Consolidada Líquida – DCL –</a:t>
          </a:r>
          <a:r>
            <a:rPr lang="en-US" cap="none" sz="1000" b="0" i="0" u="none" baseline="0">
              <a:solidFill>
                <a:srgbClr val="000000"/>
              </a:solidFill>
              <a:latin typeface="Arial"/>
              <a:ea typeface="Arial"/>
              <a:cs typeface="Arial"/>
            </a:rPr>
            <a:t> Corresponde à dívida pública consolidada menos as deduções, que compreendem o ativo disponível e os haveres financeiros, líquidos dos Restos a Pagar Processados.</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23</xdr:row>
      <xdr:rowOff>19050</xdr:rowOff>
    </xdr:from>
    <xdr:to>
      <xdr:col>12</xdr:col>
      <xdr:colOff>457200</xdr:colOff>
      <xdr:row>83</xdr:row>
      <xdr:rowOff>76200</xdr:rowOff>
    </xdr:to>
    <xdr:sp>
      <xdr:nvSpPr>
        <xdr:cNvPr id="1" name="Rectangle 3"/>
        <xdr:cNvSpPr>
          <a:spLocks/>
        </xdr:cNvSpPr>
      </xdr:nvSpPr>
      <xdr:spPr>
        <a:xfrm>
          <a:off x="247650" y="3943350"/>
          <a:ext cx="11449050" cy="97726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O Demonstrativo de Metas Anuais objetiva estabelecer as metas para o triênio compreendendo o ano de vigência da LDO e os dois subsequentes, abrangendo a Receita e Despesa Total, Receitas Não Financeiras, Despesas Não Financeiras, Resultado Primário, Resultado Nominal e Dívida Pública, visando atender a disposição contida no art. 4º, § 1º da LRF.
</a:t>
          </a:r>
          <a:r>
            <a:rPr lang="en-US" cap="none" sz="1100" b="0" i="0" u="none" baseline="0">
              <a:solidFill>
                <a:srgbClr val="000000"/>
              </a:solidFill>
            </a:rPr>
            <a:t>Para melhor entendimento, cabem aqui os seguintes conceitos:
</a:t>
          </a:r>
          <a:r>
            <a:rPr lang="en-US" cap="none" sz="1100" b="0" i="0" u="none" baseline="0">
              <a:solidFill>
                <a:srgbClr val="000000"/>
              </a:solidFill>
            </a:rPr>
            <a:t>1 – as receitas primárias correspondem às receitas fiscais líquidas, resultantes do somatório das receitas correntes e de capital, excluídas as receitas de aplicações financeiras (juros de títulos de renda, remuneração de depósitos e outras receitas de valores mobiliários), operações de crédito, amortização de empréstimos e alienação de investimentos permenentes e temporários;
</a:t>
          </a:r>
          <a:r>
            <a:rPr lang="en-US" cap="none" sz="1100" b="0" i="0" u="none" baseline="0">
              <a:solidFill>
                <a:srgbClr val="000000"/>
              </a:solidFill>
            </a:rPr>
            <a:t>2 – as despesas primárias correspondem ao total da despesa orçamentária deduzidas as despesas com juros e amortização da dívida, aquisição de títulos de capital integralizado e as despesas com concessão de empréstimos com retorno garantido. 
</a:t>
          </a:r>
          <a:r>
            <a:rPr lang="en-US" cap="none" sz="1100" b="0" i="0" u="none" baseline="0">
              <a:solidFill>
                <a:srgbClr val="000000"/>
              </a:solidFill>
            </a:rPr>
            <a:t>3 – o resultado primário ACIMA DA LINHA corresponde à diferença entre as receitas primárias e despesas primárias evidenciando o esforço fiscal do Município, ressaltando-se que, para fins de equilibrio formal entre os valores previstos, e de acordo com as instruções do Item 03.06.05.01 do Manual dos Demonstrativbos Fiscais, os valores projetados da Reserva de Contingência estão sendo somados às despesas primárias.
</a:t>
          </a:r>
          <a:r>
            <a:rPr lang="en-US" cap="none" sz="1100" b="0" i="0" u="none" baseline="0">
              <a:solidFill>
                <a:srgbClr val="000000"/>
              </a:solidFill>
            </a:rPr>
            <a:t>4 – o resultado nominal calculado pelo critério ACIMA DA LINHA foi obtido a partir do resultado primário somado ao resultado da comperação entre  os juros ativos e passivos, representado a diferença entre o saldo previsto da dívida fiscal líquida em 31 de dezembro de determinado ano em relação ao apurado em 31 de dezembro do ano anterior; 
</a:t>
          </a:r>
          <a:r>
            <a:rPr lang="en-US" cap="none" sz="1100" b="0" i="0" u="none" baseline="0">
              <a:solidFill>
                <a:srgbClr val="000000"/>
              </a:solidFill>
            </a:rPr>
            <a:t>5 – a dívida pública consolidada é o montante apurado das obrigações financeiras do ente da Federação, inclusive as decorrentes de emissão de títulos, assumidas em virtude de leis, contratos, convênios ou tratados; as assumidas em virtude da realização de operações de crédito para amortização em prazo superior a doze meses ou que, embora de prazo inferior a doze meses, tenham constado como receitas no orçamento; dos precatórios judiciais emitidos a partir de 5 de maio de 2000 e não pagos durante a execução do orçamento em que houverem sido incluídos;
</a:t>
          </a:r>
          <a:r>
            <a:rPr lang="en-US" cap="none" sz="1100" b="0" i="0" u="none" baseline="0">
              <a:solidFill>
                <a:srgbClr val="000000"/>
              </a:solidFill>
            </a:rPr>
            <a:t>6 – a dívida Consolidada Líquida – DCL - corresponde à dívida pública consolidada, deduzidos os valores que compreendem o ativo disponível e os haveres financeiros, líquidos dos Restos a Pagar Processados.
</a:t>
          </a:r>
          <a:r>
            <a:rPr lang="en-US" cap="none" sz="1100" b="0" i="0" u="none" baseline="0">
              <a:solidFill>
                <a:srgbClr val="000000"/>
              </a:solidFill>
            </a:rPr>
            <a:t> 
</a:t>
          </a:r>
          <a:r>
            <a:rPr lang="en-US" cap="none" sz="1100" b="1" i="0" u="none" baseline="0">
              <a:solidFill>
                <a:srgbClr val="000000"/>
              </a:solidFill>
            </a:rPr>
            <a:t>Premissas e Metodologia UtilizadaS:</a:t>
          </a:r>
          <a:r>
            <a:rPr lang="en-US" cap="none" sz="1100" b="0" i="0" u="none" baseline="0">
              <a:solidFill>
                <a:srgbClr val="000000"/>
              </a:solidFill>
            </a:rPr>
            <a:t>
</a:t>
          </a:r>
          <a:r>
            <a:rPr lang="en-US" cap="none" sz="1100" b="1" i="0" u="none" baseline="0">
              <a:solidFill>
                <a:srgbClr val="000000"/>
              </a:solidFill>
            </a:rPr>
            <a:t>1 -</a:t>
          </a:r>
          <a:r>
            <a:rPr lang="en-US" cap="none" sz="1100" b="0" i="0" u="none" baseline="0">
              <a:solidFill>
                <a:srgbClr val="000000"/>
              </a:solidFill>
            </a:rPr>
            <a:t> Os parâmetros macroeconômicos utilizados na elaboração das estimativas constantes no Anexo de Metas Fiscais são relacionados na </a:t>
          </a:r>
          <a:r>
            <a:rPr lang="en-US" cap="none" sz="1100" b="1" i="0" u="none" baseline="0">
              <a:solidFill>
                <a:srgbClr val="000000"/>
              </a:solidFill>
            </a:rPr>
            <a:t>Tabela 01.</a:t>
          </a:r>
          <a:r>
            <a:rPr lang="en-US" cap="none" sz="1100" b="0" i="0" u="none" baseline="0">
              <a:solidFill>
                <a:srgbClr val="000000"/>
              </a:solidFill>
            </a:rPr>
            <a:t> Os números estão apresentados de duas formas. Em moeda corrente e em valores constantes (sem inflação). Esses indicadores foram utilizados na composição da estimativa de receita que considerou a média de arrecadação, em cada fonte, tomando por base as receitas arrecadadas nos últimos três exercícios (2017, 2018 e 2019) e os valores reestimados para o exercício atual (2020), além das premissas consideradas como verdadeiras e relacionadas, por exemplo, ao índice de inflação, crescimento do PIB, atualização da planta de valores do IPTU, ampliação do perímetro urbano da cidade, políticas de combate à evasão e à sonegação fiscal, comportamento das receitas oriundas de transferências da União e do Estado, dentre outros.
</a:t>
          </a:r>
          <a:r>
            <a:rPr lang="en-US" cap="none" sz="1100" b="1" i="0" u="none" baseline="0">
              <a:solidFill>
                <a:srgbClr val="000000"/>
              </a:solidFill>
            </a:rPr>
            <a:t>2 -</a:t>
          </a:r>
          <a:r>
            <a:rPr lang="en-US" cap="none" sz="1100" b="0" i="0" u="none" baseline="0">
              <a:solidFill>
                <a:srgbClr val="000000"/>
              </a:solidFill>
            </a:rPr>
            <a:t> Em relação às despesas correntes, foram considerados os parâmetros de inflação, crescimento vegetativo e aumento real, quando cabível, das despesas de custeios.  Em relação aos investimentos, além da inflação, considerou-se a estimativa de crescimento real dessas despesas em nível que viabilize a sua expansão a fim de garantir, precipuamente, a conclusão dos projetos em andamento demonstrados no </a:t>
          </a:r>
          <a:r>
            <a:rPr lang="en-US" cap="none" sz="1100" b="1" i="0" u="none" baseline="0">
              <a:solidFill>
                <a:srgbClr val="000000"/>
              </a:solidFill>
            </a:rPr>
            <a:t>Anexo IV.</a:t>
          </a:r>
          <a:r>
            <a:rPr lang="en-US" cap="none" sz="1100" b="0" i="0" u="none" baseline="0">
              <a:solidFill>
                <a:srgbClr val="000000"/>
              </a:solidFill>
            </a:rPr>
            <a:t>  Asseguraram-se, ainda, os recursos para pagamento das obrigações decorrentes de juros e amortização da dívida pública.
</a:t>
          </a:r>
          <a:r>
            <a:rPr lang="en-US" cap="none" sz="1100" b="1" i="0" u="none" baseline="0">
              <a:solidFill>
                <a:srgbClr val="000000"/>
              </a:solidFill>
            </a:rPr>
            <a:t>3 –</a:t>
          </a:r>
          <a:r>
            <a:rPr lang="en-US" cap="none" sz="1100" b="0" i="0" u="none" baseline="0">
              <a:solidFill>
                <a:srgbClr val="000000"/>
              </a:solidFill>
            </a:rPr>
            <a:t> No tocante às despesas com pessoal, em específico, foi considerado o provável efeito da revisão geral anual prevista na Constituição da República, o crescimento vegetativo da folha salarial e eventual aumento acima dos níveis inflacionários. As </a:t>
          </a:r>
          <a:r>
            <a:rPr lang="en-US" cap="none" sz="1100" b="1" i="0" u="none" baseline="0">
              <a:solidFill>
                <a:srgbClr val="000000"/>
              </a:solidFill>
            </a:rPr>
            <a:t>Tabelas  03 e 04 </a:t>
          </a:r>
          <a:r>
            <a:rPr lang="en-US" cap="none" sz="1100" b="0" i="0" u="none" baseline="0">
              <a:solidFill>
                <a:srgbClr val="000000"/>
              </a:solidFill>
            </a:rPr>
            <a:t>demonstram, respectivamente, as projeções para a Receita Corrente Líquida e Limites para os  Gastos com Pessoal dos Poderes Executivo e Legislativo.
</a:t>
          </a:r>
          <a:r>
            <a:rPr lang="en-US" cap="none" sz="1100" b="1" i="0" u="none" baseline="0">
              <a:solidFill>
                <a:srgbClr val="000000"/>
              </a:solidFill>
            </a:rPr>
            <a:t>4 -</a:t>
          </a:r>
          <a:r>
            <a:rPr lang="en-US" cap="none" sz="1100" b="0" i="0" u="none" baseline="0">
              <a:solidFill>
                <a:srgbClr val="000000"/>
              </a:solidFill>
            </a:rPr>
            <a:t> Considera-se o PIB e o IPCA como as principais variáveis para explicar o crescimento nominal das receitas, visto que boa parte das receitas tributárias e não tributárias, bem como as transferências constitucionais e legais acompanham o ritmo das atividades econômicas de âmbito nacional. Assim, para os exercícios de 2021, 2022 e 2023, considerou-se um crescimento do Produto Interno Bruto nacional de   3,39%, 2,50% e 2,45% e das taxas de inflação (IPCA), de 3,03%, 3,42% e 3,33%, respectivamente, cujas projeções decorrem do sistema de expectativa de mercado, segundo informações do sítio do Banco Central do Brasil, verificadas em                 03/09/2020.
</a:t>
          </a:r>
          <a:r>
            <a:rPr lang="en-US" cap="none" sz="1100" b="1" i="0" u="none" baseline="0">
              <a:solidFill>
                <a:srgbClr val="000000"/>
              </a:solidFill>
            </a:rPr>
            <a:t>5 -</a:t>
          </a:r>
          <a:r>
            <a:rPr lang="en-US" cap="none" sz="1100" b="0" i="0" u="none" baseline="0">
              <a:solidFill>
                <a:srgbClr val="000000"/>
              </a:solidFill>
            </a:rPr>
            <a:t> Outro ponto importante a ser destacado é que a receita do Município, conforme estabelece o § 3º, do art. 1º da Lei Complementar nº 101/00, compreende as receitas de todos os órgãos da Administração Pública Municipal, inclusive as receitas intraorçamentárias.
</a:t>
          </a:r>
          <a:r>
            <a:rPr lang="en-US" cap="none" sz="1100" b="1" i="0" u="none" baseline="0">
              <a:solidFill>
                <a:srgbClr val="000000"/>
              </a:solidFill>
            </a:rPr>
            <a:t>6 -</a:t>
          </a:r>
          <a:r>
            <a:rPr lang="en-US" cap="none" sz="1100" b="0" i="0" u="none" baseline="0">
              <a:solidFill>
                <a:srgbClr val="000000"/>
              </a:solidFill>
            </a:rPr>
            <a:t> Em relação ao cálculo do Resultado Primário e do Resultado Nominal, considerou a metodologia estabelecida na Portaria STN nº 286/2019 e suas alterações. Os resultados primários previstos para os três exercícios são considerados suficientes para manutenção do equilíbrio fiscal. Cabe ponderar que, nos termos do art. 2º da LDO, o resultado primário poderá ser revisto por ocasião da elaboração da Lei Orçamentária Anual ou durante o exercício de 2021. O resultado nominal reflete a variação do endividamento fiscal líquido entre as datas referidas.  A memória de cálculo do Resultao Primário e Nominal pelo critério acima da linha está especificada </a:t>
          </a:r>
          <a:r>
            <a:rPr lang="en-US" cap="none" sz="1100" b="1" i="0" u="none" baseline="0">
              <a:solidFill>
                <a:srgbClr val="000000"/>
              </a:solidFill>
            </a:rPr>
            <a:t>na Tabela 06.
</a:t>
          </a:r>
          <a:r>
            <a:rPr lang="en-US" cap="none" sz="1100" b="1" i="0" u="none" baseline="0">
              <a:solidFill>
                <a:srgbClr val="000000"/>
              </a:solidFill>
            </a:rPr>
            <a:t>7 -</a:t>
          </a:r>
          <a:r>
            <a:rPr lang="en-US" cap="none" sz="1100" b="0" i="0" u="none" baseline="0">
              <a:solidFill>
                <a:srgbClr val="000000"/>
              </a:solidFill>
            </a:rPr>
            <a:t> Na estimativa do montante da dívida consolidada para 2021, 2022 e 2023, utilizou-se, como parâmetros a previsão da média anual para a taxa de juros SELIC,  de 2,25%, 4,30% e 5,41%, segundo informações do sítio do Banco Central do Brasil, verificadas em  03/09/2020.  
</a:t>
          </a:r>
          <a:r>
            <a:rPr lang="en-US" cap="none" sz="1100" b="1" i="0" u="none" baseline="0">
              <a:solidFill>
                <a:srgbClr val="000000"/>
              </a:solidFill>
            </a:rPr>
            <a:t>8 -</a:t>
          </a:r>
          <a:r>
            <a:rPr lang="en-US" cap="none" sz="1100" b="0" i="0" u="none" baseline="0">
              <a:solidFill>
                <a:srgbClr val="000000"/>
              </a:solidFill>
            </a:rPr>
            <a:t> Já na apuração do montante da dívida líquida, os valores das Disponibilidades Financeiras foram calculados levando-se em consideração a estimativa da posição em 31/12/2020, projetando-se os valores futuros com base nos percentuais médios dos valores realizados no ano anterior.
</a:t>
          </a:r>
          <a:r>
            <a:rPr lang="en-US" cap="none" sz="1100" b="1" i="0" u="none" baseline="0">
              <a:solidFill>
                <a:srgbClr val="000000"/>
              </a:solidFill>
            </a:rPr>
            <a:t>9 -</a:t>
          </a:r>
          <a:r>
            <a:rPr lang="en-US" cap="none" sz="1100" b="0" i="0" u="none" baseline="0">
              <a:solidFill>
                <a:srgbClr val="000000"/>
              </a:solidFill>
            </a:rPr>
            <a:t> Isso posto, podemos elencar, a partir da leitura das projeções estabelecidas para o ano de referência da LDO, os números mais representativos no contexto das projeções:
</a:t>
          </a:r>
          <a:r>
            <a:rPr lang="en-US" cap="none" sz="1100" b="1" i="0" u="none" baseline="0">
              <a:solidFill>
                <a:srgbClr val="000000"/>
              </a:solidFill>
            </a:rPr>
            <a:t>9.1 -</a:t>
          </a:r>
          <a:r>
            <a:rPr lang="en-US" cap="none" sz="1100" b="0" i="0" u="none" baseline="0">
              <a:solidFill>
                <a:srgbClr val="000000"/>
              </a:solidFill>
            </a:rPr>
            <a:t> A receita total estimada para o exercício de 2021, consideradas todas as fontes de recursos é de R$ 79.845.220,82, a preços correntes que, deduzidas das receitas financeiras, representadas pelos Rendimentos das Aplicações Financeiras (R$ 176.157,34), das resultantes de Operações de Crédito (R$ 5.000.000,00), resultam numa Receita Primária de R$ 74.669.063,48. 
</a:t>
          </a:r>
          <a:r>
            <a:rPr lang="en-US" cap="none" sz="1100" b="1" i="0" u="none" baseline="0">
              <a:solidFill>
                <a:srgbClr val="000000"/>
              </a:solidFill>
            </a:rPr>
            <a:t>9.2 -</a:t>
          </a:r>
          <a:r>
            <a:rPr lang="en-US" cap="none" sz="1100" b="0" i="0" u="none" baseline="0">
              <a:solidFill>
                <a:srgbClr val="000000"/>
              </a:solidFill>
            </a:rPr>
            <a:t> As despesas do Município foram programadas segundo o comportamento previsto da receita, sendo que o maior objetivo é manter, ou ainda, ampliar a capacidade própria de investimentos, sem comprometer o equilíbrio financeiro. Assim, consideradas todas as fontes de recursos, a despesa total está prevista em R$ 79.845.220,82. Deduzindo-se a Amortização da Dívida Publica, estimada em R$ 1.532.513,22, tem-se que as despesas primárias para 2021 foram previstas em R$ 78.312.707,60.  </a:t>
          </a:r>
          <a:r>
            <a:rPr lang="en-US" cap="none" sz="1100" b="1" i="0" u="none" baseline="0">
              <a:solidFill>
                <a:srgbClr val="000000"/>
              </a:solidFill>
            </a:rPr>
            <a:t>A tabela 02 </a:t>
          </a:r>
          <a:r>
            <a:rPr lang="en-US" cap="none" sz="1100" b="0" i="0" u="none" baseline="0">
              <a:solidFill>
                <a:srgbClr val="000000"/>
              </a:solidFill>
            </a:rPr>
            <a:t>evidencia o detalhamento das projeções da receita e despesa.
</a:t>
          </a:r>
          <a:r>
            <a:rPr lang="en-US" cap="none" sz="1100" b="1" i="0" u="none" baseline="0">
              <a:solidFill>
                <a:srgbClr val="000000"/>
              </a:solidFill>
            </a:rPr>
            <a:t>9.3 -</a:t>
          </a:r>
          <a:r>
            <a:rPr lang="en-US" cap="none" sz="1100" b="0" i="0" u="none" baseline="0">
              <a:solidFill>
                <a:srgbClr val="000000"/>
              </a:solidFill>
            </a:rPr>
            <a:t> Cotejando-se o valor previsto para as receitas e despesas primárias em valores correntes, chega-se à meta de resultado primário de 2021 que foi inicialmente prevista em - R$ 3.643.644,12 a qual entendemos como necessária e suficiente para preservar o equilíbrio nas contas públicas. No entanto, ressaltamos que, a depender do comportamento das variáveis macroeconômicas, ou na hipótese de frustração de arrecadação, a meta poderá ser alterada, conforme expressa previsão do art. 2º da LDO. 
</a:t>
          </a:r>
          <a:r>
            <a:rPr lang="en-US" cap="none" sz="1100" b="1" i="0" u="none" baseline="0">
              <a:solidFill>
                <a:srgbClr val="000000"/>
              </a:solidFill>
            </a:rPr>
            <a:t>10 -</a:t>
          </a:r>
          <a:r>
            <a:rPr lang="en-US" cap="none" sz="1100" b="0" i="0" u="none" baseline="0">
              <a:solidFill>
                <a:srgbClr val="000000"/>
              </a:solidFill>
            </a:rPr>
            <a:t> Em relação ao estoque da dívida, esse corresponde à posição em dezembro de cada exercício, considerando a previsão das amortizações e das liberações a serem realizadas no respectivo período, estando os valores evidenciados na </a:t>
          </a:r>
          <a:r>
            <a:rPr lang="en-US" cap="none" sz="1100" b="1" i="0" u="none" baseline="0">
              <a:solidFill>
                <a:srgbClr val="000000"/>
              </a:solidFill>
            </a:rPr>
            <a:t>Tabela 05.</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19</xdr:row>
      <xdr:rowOff>152400</xdr:rowOff>
    </xdr:from>
    <xdr:to>
      <xdr:col>9</xdr:col>
      <xdr:colOff>0</xdr:colOff>
      <xdr:row>50</xdr:row>
      <xdr:rowOff>28575</xdr:rowOff>
    </xdr:to>
    <xdr:sp>
      <xdr:nvSpPr>
        <xdr:cNvPr id="1" name="Rectangle 1"/>
        <xdr:cNvSpPr>
          <a:spLocks/>
        </xdr:cNvSpPr>
      </xdr:nvSpPr>
      <xdr:spPr>
        <a:xfrm>
          <a:off x="85725" y="3895725"/>
          <a:ext cx="8105775" cy="48958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O objetivo deste demonstrativo é estabelecer uma comparação entre as metas fixadas e o resultado obtido no exercício anterior ao da edição da LDO (2018), incluindo análise dos fatores determinantes para o alcance ou não dos valores estabelecidos como metas, visando a atender o disposto no art. 4º, § 2º, inciso I da LRF.
</a:t>
          </a:r>
          <a:r>
            <a:rPr lang="en-US" cap="none" sz="1100" b="0" i="0" u="none" baseline="0">
              <a:solidFill>
                <a:srgbClr val="000000"/>
              </a:solidFill>
            </a:rPr>
            <a:t> 
</a:t>
          </a:r>
          <a:r>
            <a:rPr lang="en-US" cap="none" sz="1100" b="0" i="0" u="none" baseline="0">
              <a:solidFill>
                <a:srgbClr val="000000"/>
              </a:solidFill>
            </a:rPr>
            <a:t>Assim, conforme demonstrado em audiência pública de avaliação das metas fiscais relativas ao terceiro quadrimestre do exercício financeiro de 2019 (art. 9º, § 4º da LRF), o resultado primário, principal indicador de sustentabilidade fiscal do setor público, ficou em - R$ 5.282.725,58, valor279,36% inferior à meta estabelecida, que era de R$ 2.945,287,45. O desempenho verificado demonstra que o ingresso das receitas primárias (não financeiras) não foi capaz de suportar o total das despesas primárias (não financeiras) do exercício.
</a:t>
          </a:r>
          <a:r>
            <a:rPr lang="en-US" cap="none" sz="1100" b="0" i="0" u="none" baseline="0">
              <a:solidFill>
                <a:srgbClr val="000000"/>
              </a:solidFill>
            </a:rPr>
            <a:t> 
</a:t>
          </a:r>
          <a:r>
            <a:rPr lang="en-US" cap="none" sz="1100" b="0" i="0" u="none" baseline="0">
              <a:solidFill>
                <a:srgbClr val="000000"/>
              </a:solidFill>
            </a:rPr>
            <a:t>As receitas não financeiras totalizaram R$ 67.163.524,33, frustrando em 4,59% a projeção para o período de R$ 70.397.005,92. As despesas não financeiras atingiram R$ 72.446.249,91, estabelecendo-se  7,40%  acima  da previsão orçamentária. Não obstante a sua expansão , corresponderam a 107,87% do total das receitas primárias comprometendo , dessa forma, a obtenção do superávit primário.
</a:t>
          </a:r>
          <a:r>
            <a:rPr lang="en-US" cap="none" sz="1100" b="0" i="0" u="none" baseline="0">
              <a:solidFill>
                <a:srgbClr val="000000"/>
              </a:solidFill>
            </a:rPr>
            <a:t> 
</a:t>
          </a:r>
          <a:r>
            <a:rPr lang="en-US" cap="none" sz="1100" b="0" i="0" u="none" baseline="0">
              <a:solidFill>
                <a:srgbClr val="000000"/>
              </a:solidFill>
            </a:rPr>
            <a:t>A dívida consolidada totalizou R$ 18.214.147,36, valor 90,67% superior  ao saldo de R$ 9.552.896,30 estimado para o exercício. 
</a:t>
          </a:r>
          <a:r>
            <a:rPr lang="en-US" cap="none" sz="1100" b="0" i="0" u="none" baseline="0">
              <a:solidFill>
                <a:srgbClr val="000000"/>
              </a:solidFill>
            </a:rPr>
            <a:t> 
</a:t>
          </a:r>
          <a:r>
            <a:rPr lang="en-US" cap="none" sz="1100" b="0" i="0" u="none" baseline="0">
              <a:solidFill>
                <a:srgbClr val="000000"/>
              </a:solidFill>
            </a:rPr>
            <a:t>No anexo de metas fiscais, que acompanhou a LDO para 2019, estipulou-se o montante da dívida fiscal líquida em - R$ 3.842.820,05. Contudo, os resultados efetivamente apurados e especificados no Relatório Resumido de Execução Orçamentária, e avaliados ao final daquele exercício apontam que o estoque da dívida, atualizado em dezembro daquele ano era de R$ 11.648.167,28 que, comparado com o montante apurado ao final de 2018, apresentou um  acréscimo, de acordo com os conceitos estabelecidos no Manual dos Demonstrativos Fiscais, representa o Resultado Nominal pelo criterio Abaixo da Linha.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32</xdr:row>
      <xdr:rowOff>19050</xdr:rowOff>
    </xdr:from>
    <xdr:to>
      <xdr:col>11</xdr:col>
      <xdr:colOff>304800</xdr:colOff>
      <xdr:row>41</xdr:row>
      <xdr:rowOff>19050</xdr:rowOff>
    </xdr:to>
    <xdr:sp>
      <xdr:nvSpPr>
        <xdr:cNvPr id="1" name="Rectangle 1"/>
        <xdr:cNvSpPr>
          <a:spLocks/>
        </xdr:cNvSpPr>
      </xdr:nvSpPr>
      <xdr:spPr>
        <a:xfrm>
          <a:off x="266700" y="5429250"/>
          <a:ext cx="10391775" cy="1457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Este demonstrativo tem por objetivo avaliar as metas previstas para o exercício da LDO (2021), em comparação com as estabelecidas para os três exercícios anteriores  (2018, 2019 e 2020), bem como para os dois seguintes (2022 e 2023), referentes à Receita Total, Receitas Não Financeiras, Despesas Não Financeiras, Resultado Primário, Resultado Nominal, Dívida Pública Consolidada e Dívida Consolidada Líquida, cumprindo, assim,  a disposição contida no art. 4º, § 2º, inciso II, da LRF.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Os valores relativos às previsões de Receitas, Despesas e Resultado Primário de 2018, 2019 e 2020 foram atualizados pelas respectivas Leis Orçamentárias Anuais. Já os valores da previsão do Resultado Nominal, Dívida Consolidada e Dívida Consolidada Líquida, foram extraídos dos anexos de metas fiscais das respectivas LDO.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Já em relação às previsões para os exercícios de 2021, 2022 e 2023, os valores, a metodologia, as premissas utilizadas e a respectiva memória de cálculo são as mesmas utilizadas para o estabelecimento das metas explicitadas no Demonstrativo 1 - de Metas Anuais, evidenciando assim a sua consistência.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28575</xdr:rowOff>
    </xdr:from>
    <xdr:to>
      <xdr:col>6</xdr:col>
      <xdr:colOff>552450</xdr:colOff>
      <xdr:row>59</xdr:row>
      <xdr:rowOff>47625</xdr:rowOff>
    </xdr:to>
    <xdr:sp>
      <xdr:nvSpPr>
        <xdr:cNvPr id="1" name="Rectangle 1"/>
        <xdr:cNvSpPr>
          <a:spLocks/>
        </xdr:cNvSpPr>
      </xdr:nvSpPr>
      <xdr:spPr>
        <a:xfrm>
          <a:off x="142875" y="6162675"/>
          <a:ext cx="6800850" cy="50387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O presente demonstrativo visa a demonstrar a evolução do Patrimônio Líquido nos três exercícios anteriores ao da edição da LDO (2017, 2018 e 2019), cumprindo, dessa forma, o disposto no art. 4º, § 2º, inciso III, da LRF.
</a:t>
          </a:r>
          <a:r>
            <a:rPr lang="en-US" cap="none" sz="1100" b="0" i="0" u="none" baseline="0">
              <a:solidFill>
                <a:srgbClr val="000000"/>
              </a:solidFill>
            </a:rPr>
            <a:t> 
</a:t>
          </a:r>
          <a:r>
            <a:rPr lang="en-US" cap="none" sz="1100" b="0" i="0" u="none" baseline="0">
              <a:solidFill>
                <a:srgbClr val="000000"/>
              </a:solidFill>
            </a:rPr>
            <a:t>Conforme estabelecido pelo Manual de Contabilidade Aplicada ao Setor  Público, o Patrimônio Líquido  representa o valor residual dos ativos da entidade depois de deduzidos todos seus passivos. Integram o Patrimônio Líquido o patrimônio (no caso dos órgãos da administração direta) ou capital social (no caso das empresas estatais), as reservas de capital, os ajustes de avaliação patrimonial, as reservas de lucros, as ações em tesouraria, os resultados acumulados e outros desdobramentos do saldo patrimonial.  Nesse aspecto, cumpre destacar que, na linha “Resultado Acumulado”, foram considerados os valores de ajustes de exercícios anteriores, os quais, apesar de não terem sido considerados na apuração do resultado do exercício, tiveram influência da variação do saldo do Patrimônio Líquido.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É preciso enfatizar que o Município segue as normas da Lei Federal nº  4.320/64, não apresentando no seu balanço as nomenclaturas previstas na Lei Federal nº 6.404/76. Assim, em vez de "Resultado Acumulado", o Município utiliza a nomenclatura de "Superávit ou Déficit do Exercício".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Em termos consolidados, a evolução do Patrimônio Líquido do Município, nos últimos três exercícios, demonstrada para o período de 2017 a 2019, aponta que o saldo patrimonial aumentou  de R$  58.991.915,53 em 31.12.2017 para R$ 70.341.583,38 em 31.12.2019.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Ainda, conforme pode ser observado, o Município encerrou as contas de 2019 com superavit  patrimonial.
</a:t>
          </a:r>
          <a:r>
            <a:rPr lang="en-US" cap="none" sz="1100" b="0" i="0" u="none" baseline="0">
              <a:solidFill>
                <a:srgbClr val="000000"/>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33</xdr:row>
      <xdr:rowOff>0</xdr:rowOff>
    </xdr:from>
    <xdr:to>
      <xdr:col>3</xdr:col>
      <xdr:colOff>914400</xdr:colOff>
      <xdr:row>41</xdr:row>
      <xdr:rowOff>19050</xdr:rowOff>
    </xdr:to>
    <xdr:sp>
      <xdr:nvSpPr>
        <xdr:cNvPr id="1" name="Rectangle 1"/>
        <xdr:cNvSpPr>
          <a:spLocks/>
        </xdr:cNvSpPr>
      </xdr:nvSpPr>
      <xdr:spPr>
        <a:xfrm>
          <a:off x="104775" y="6296025"/>
          <a:ext cx="6667500" cy="1314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 demonstrativo acima tem por objetivo destacar as origens e as aplicações dos recursos obtidos, pelo Município, com a alienação de ativos, ocorridos nos 3 exercícios anteriores ao da edição da LDO  (2017,  2018 e 2019).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Os dados apresentados permitem afirmar que o Município tem aplicado corretamente os recursos obtidos, na forma prescrita pelo art. 44 da Lei de Responsabilidade Fiscal que prescreve que "é vedada a aplicação da receita de capital derivada da alienação de bens e direitos que integram o patrimônio público para o financiamento de despesa corrente, salvo se destinada por lei aos regimes de previdência, geral e próprio dos servidores públicos."
</a:t>
          </a:r>
          <a:r>
            <a:rPr lang="en-US" cap="none" sz="1000" b="0"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26</xdr:row>
      <xdr:rowOff>76200</xdr:rowOff>
    </xdr:from>
    <xdr:to>
      <xdr:col>6</xdr:col>
      <xdr:colOff>47625</xdr:colOff>
      <xdr:row>65</xdr:row>
      <xdr:rowOff>95250</xdr:rowOff>
    </xdr:to>
    <xdr:sp>
      <xdr:nvSpPr>
        <xdr:cNvPr id="1" name="Rectangle 1"/>
        <xdr:cNvSpPr>
          <a:spLocks/>
        </xdr:cNvSpPr>
      </xdr:nvSpPr>
      <xdr:spPr>
        <a:xfrm>
          <a:off x="304800" y="5219700"/>
          <a:ext cx="5791200" cy="63341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0" i="0" u="none" baseline="0">
              <a:solidFill>
                <a:srgbClr val="000000"/>
              </a:solidFill>
              <a:latin typeface="Arial"/>
              <a:ea typeface="Arial"/>
              <a:cs typeface="Arial"/>
            </a:rPr>
            <a:t> </a:t>
          </a:r>
          <a:r>
            <a:rPr lang="en-US" cap="none" sz="1100" b="0" i="0" u="none" baseline="0">
              <a:solidFill>
                <a:srgbClr val="000000"/>
              </a:solidFill>
            </a:rPr>
            <a:t>Esse demonstrativo tem por objetivo mensurar os tributos que serão objeto de renúncia fiscal de receita, identificando seus valores nos exercícios que compreenderão o triênio a partir da vigência da LDO e estabelecendo ainda as medidas de compensação que serão adotadas, visando a dar cumprimento ao disposto no art. 4º, § 2º, inciso V da LRF.
</a:t>
          </a:r>
          <a:r>
            <a:rPr lang="en-US" cap="none" sz="1100" b="0" i="0" u="none" baseline="0">
              <a:solidFill>
                <a:srgbClr val="000000"/>
              </a:solidFill>
            </a:rPr>
            <a:t> 
</a:t>
          </a:r>
          <a:r>
            <a:rPr lang="en-US" cap="none" sz="1100" b="0" i="0" u="none" baseline="0">
              <a:solidFill>
                <a:srgbClr val="000000"/>
              </a:solidFill>
            </a:rPr>
            <a:t>A concessão de incentivos fiscais é um instrumento que serve para fomentar o desenvolvimento econômico do Município, atraindo novas empresas ou ampliando as já existentes, de modo a gerar novos empregos e aumentar a renda per capita da população. Já os benefícios fiscais se prestam para reduzir as desigualdades sociais, desonerando determinados segmentos da sociedade do pagamento de alguns tributos, como é o caso da isenção de iptu para os aposentados de baixa renda. Diante disso pode-se afirmar que, com a devida responsabilidade, é salutar o uso desses instrumentos que tem objetivos econômicos e sociais.
</a:t>
          </a:r>
          <a:r>
            <a:rPr lang="en-US" cap="none" sz="1100" b="0" i="0" u="none" baseline="0">
              <a:solidFill>
                <a:srgbClr val="000000"/>
              </a:solidFill>
            </a:rPr>
            <a:t> 
</a:t>
          </a:r>
          <a:r>
            <a:rPr lang="en-US" cap="none" sz="1100" b="0" i="0" u="none" baseline="0">
              <a:solidFill>
                <a:srgbClr val="000000"/>
              </a:solidFill>
            </a:rPr>
            <a:t>O tema é destacado pela Lei de Responsabilidade Fiscal (LRF) que disciplinou a sua aplicação. Como sabido,  os entes da federação têm usado esses institutos como forma de controle dos desequilíbrios econômicos e sociais, e, por isso é tratado em todo o arcabouço jurídico brasileiro: constitucional, legal e infralegal.  
</a:t>
          </a:r>
          <a:r>
            <a:rPr lang="en-US" cap="none" sz="1100" b="0" i="0" u="none" baseline="0">
              <a:solidFill>
                <a:srgbClr val="000000"/>
              </a:solidFill>
            </a:rPr>
            <a:t> 
</a:t>
          </a:r>
          <a:r>
            <a:rPr lang="en-US" cap="none" sz="1100" b="0" i="0" u="none" baseline="0">
              <a:solidFill>
                <a:srgbClr val="000000"/>
              </a:solidFill>
            </a:rPr>
            <a:t>A Constituição Federal em seus artigos 70 e 165, § 6º, estabelece o controle sobre as renúncias de receita, com o nítido objetivo de promover o equilíbrio fiscal.  Por sua vez, a LRF estabeleceu em seu artigo 11 a necessidade de instituição, previsão e efetiva arrecadação de todos os tributos de competência constitucional dos entes da Federação, como requisito essencial da responsabilidade na gestão fiscal. 
</a:t>
          </a:r>
          <a:r>
            <a:rPr lang="en-US" cap="none" sz="1100" b="0" i="0" u="none" baseline="0">
              <a:solidFill>
                <a:srgbClr val="000000"/>
              </a:solidFill>
            </a:rPr>
            <a:t> 
</a:t>
          </a:r>
          <a:r>
            <a:rPr lang="en-US" cap="none" sz="1100" b="0" i="0" u="none" baseline="0">
              <a:solidFill>
                <a:srgbClr val="000000"/>
              </a:solidFill>
            </a:rPr>
            <a:t>Nesse contexto, e conforme as diretrizes estabelecidas pelos arts. 13 e, 60 do Projeto de Lei das Diretrizes Orçamentárias, a estimativa de renúncia de receita deverá estar inserida na metodologia de cálculo da projeção da arrecadação efetiva dos tributos municipais. 
</a:t>
          </a:r>
          <a:r>
            <a:rPr lang="en-US" cap="none" sz="1100" b="0" i="0" u="none" baseline="0">
              <a:solidFill>
                <a:srgbClr val="000000"/>
              </a:solidFill>
            </a:rPr>
            <a:t> 
</a:t>
          </a:r>
          <a:r>
            <a:rPr lang="en-US" cap="none" sz="1100" b="0" i="0" u="none" baseline="0">
              <a:solidFill>
                <a:srgbClr val="000000"/>
              </a:solidFill>
            </a:rPr>
            <a:t>Dessa forma, fica evidenciado que a Administração opta pela medida de compensação prevista no art. 14, I, da LRF, o qual determina que a renúncia deve ser considerada na estimativa de receita da lei orçamentária e de que não afetará as metas de resultados fiscais. Consequentemente, as renúncias contempladas nesse demonstrativo não precisarão ser compensadas pelo </a:t>
          </a:r>
          <a:r>
            <a:rPr lang="en-US" cap="none" sz="1100" b="0" i="1" u="none" baseline="0">
              <a:solidFill>
                <a:srgbClr val="000000"/>
              </a:solidFill>
            </a:rPr>
            <a:t>aumento de receita, proveniente da elevação de alíquotas, ampliação da base de cálculo, majoração ou criação de tributo ou contribuição</a:t>
          </a:r>
          <a:r>
            <a:rPr lang="en-US" cap="none" sz="1100" b="0" i="0" u="none" baseline="0">
              <a:solidFill>
                <a:srgbClr val="000000"/>
              </a:solidFill>
            </a:rPr>
            <a:t>, pojs a compensação já estará ocorrendo no âmbito do processo orçamentário de estimativa das respectivas receitas.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25</xdr:row>
      <xdr:rowOff>85725</xdr:rowOff>
    </xdr:from>
    <xdr:to>
      <xdr:col>1</xdr:col>
      <xdr:colOff>2847975</xdr:colOff>
      <xdr:row>45</xdr:row>
      <xdr:rowOff>66675</xdr:rowOff>
    </xdr:to>
    <xdr:sp>
      <xdr:nvSpPr>
        <xdr:cNvPr id="1" name="Rectangle 1"/>
        <xdr:cNvSpPr>
          <a:spLocks/>
        </xdr:cNvSpPr>
      </xdr:nvSpPr>
      <xdr:spPr>
        <a:xfrm>
          <a:off x="123825" y="4876800"/>
          <a:ext cx="6429375" cy="3219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 Demonstração da margem de expansão das despesas obrigatórias de caráter continuado visa a assegurar que não haverá criação de nova despesa sem a correspondente fonte de financiamento.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Em outras palavras, o demonstrativo identifica o aumento permanente de receita para suportar o aumento permanente da despesa de caráter continuado, assim entendida aquela derivada de lei, contrato, ou ato normativo que fixe a obrigatoriedade de execução por um período superior a dois exercícios, cumprindo, dessa forma, a disposição contida no art. 4º, § 2º, inciso V da LRF.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Desse modo, para estimar o aumento permanente das receitas em 2021 considerou-se o incremento real, ou seja, a diferença entre os valores estimados a preços constantes das receitas  trbutárias e de transferências correntes, no biênio 2020-2021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Na mesma linha, o aumento permandente das despesas de caráter obrigatório que terão impacto em 2020, foi calculado pela diferença a valores constantes, observada no biênio 2020-2021 nos grupos de natureza de despesa "Pessoal" e "Outras Despesas Correntes", chegando-se, assim, ao saldo da margem líquida de expansão.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Caso necessário, a  Margem Líquida de Expansão acima demonstrada, será utilizada, pelo Poder Executivo, como forma de compensação do aumento das despesas obrigatórias de caráter continuado não previstas no orçamento, observado o disposto no art. 16 da LDO.</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Plan7"/>
  <dimension ref="A7:J26"/>
  <sheetViews>
    <sheetView showGridLines="0" zoomScale="120" zoomScaleNormal="120" zoomScaleSheetLayoutView="70" zoomScalePageLayoutView="0" workbookViewId="0" topLeftCell="A10">
      <selection activeCell="E21" sqref="E21"/>
    </sheetView>
  </sheetViews>
  <sheetFormatPr defaultColWidth="8.8515625" defaultRowHeight="12.75"/>
  <cols>
    <col min="1" max="1" width="53.57421875" style="30" customWidth="1"/>
    <col min="2" max="2" width="13.8515625" style="30" customWidth="1"/>
    <col min="3" max="3" width="13.57421875" style="30" customWidth="1"/>
    <col min="4" max="4" width="13.00390625" style="30" customWidth="1"/>
    <col min="5" max="5" width="14.57421875" style="30" customWidth="1"/>
    <col min="6" max="6" width="15.8515625" style="30" customWidth="1"/>
    <col min="7" max="7" width="15.140625" style="30" customWidth="1"/>
    <col min="8" max="16384" width="8.8515625" style="30" customWidth="1"/>
  </cols>
  <sheetData>
    <row r="1" ht="12" hidden="1"/>
    <row r="2" ht="12" hidden="1"/>
    <row r="3" ht="12" hidden="1"/>
    <row r="4" ht="12" hidden="1"/>
    <row r="5" ht="12" hidden="1"/>
    <row r="6" ht="15.75" customHeight="1" hidden="1"/>
    <row r="7" spans="1:10" ht="12">
      <c r="A7" s="354" t="s">
        <v>136</v>
      </c>
      <c r="B7" s="355"/>
      <c r="C7" s="355"/>
      <c r="D7" s="355"/>
      <c r="E7" s="355"/>
      <c r="F7" s="355"/>
      <c r="G7" s="355"/>
      <c r="H7" s="355"/>
      <c r="I7" s="355"/>
      <c r="J7" s="356"/>
    </row>
    <row r="8" spans="1:10" ht="12">
      <c r="A8" s="357" t="s">
        <v>535</v>
      </c>
      <c r="B8" s="355"/>
      <c r="C8" s="355"/>
      <c r="D8" s="355"/>
      <c r="E8" s="355"/>
      <c r="F8" s="355"/>
      <c r="G8" s="355"/>
      <c r="H8" s="355"/>
      <c r="I8" s="355"/>
      <c r="J8" s="356"/>
    </row>
    <row r="9" spans="1:10" ht="21" customHeight="1">
      <c r="A9" s="358" t="s">
        <v>531</v>
      </c>
      <c r="B9" s="359"/>
      <c r="C9" s="359"/>
      <c r="D9" s="359"/>
      <c r="E9" s="359"/>
      <c r="F9" s="359"/>
      <c r="G9" s="359"/>
      <c r="H9" s="360"/>
      <c r="I9" s="360"/>
      <c r="J9" s="361"/>
    </row>
    <row r="10" spans="1:10" ht="25.5" customHeight="1">
      <c r="A10" s="271" t="s">
        <v>404</v>
      </c>
      <c r="B10" s="271">
        <v>2018</v>
      </c>
      <c r="C10" s="271">
        <f>B10+1</f>
        <v>2019</v>
      </c>
      <c r="D10" s="271">
        <f>C10+1</f>
        <v>2020</v>
      </c>
      <c r="E10" s="271">
        <f>D10+1</f>
        <v>2021</v>
      </c>
      <c r="F10" s="271">
        <f>E10+1</f>
        <v>2022</v>
      </c>
      <c r="G10" s="271">
        <f>F10+1</f>
        <v>2023</v>
      </c>
      <c r="H10" s="38"/>
      <c r="I10" s="38"/>
      <c r="J10" s="38"/>
    </row>
    <row r="11" spans="1:7" ht="12.75">
      <c r="A11" s="272" t="s">
        <v>123</v>
      </c>
      <c r="B11" s="347">
        <v>0.0375</v>
      </c>
      <c r="C11" s="273">
        <v>0.0431</v>
      </c>
      <c r="D11" s="273">
        <v>0.0165</v>
      </c>
      <c r="E11" s="278">
        <v>0.0303</v>
      </c>
      <c r="F11" s="278">
        <v>0.0342</v>
      </c>
      <c r="G11" s="278">
        <v>0.0333</v>
      </c>
    </row>
    <row r="12" spans="1:7" ht="12.75">
      <c r="A12" s="272" t="s">
        <v>124</v>
      </c>
      <c r="B12" s="347">
        <v>0.0112</v>
      </c>
      <c r="C12" s="273">
        <v>0.011</v>
      </c>
      <c r="D12" s="273">
        <v>-0.0579</v>
      </c>
      <c r="E12" s="278">
        <v>0.0339</v>
      </c>
      <c r="F12" s="278">
        <v>0.025</v>
      </c>
      <c r="G12" s="278">
        <v>0.0245</v>
      </c>
    </row>
    <row r="13" spans="1:7" ht="12.75">
      <c r="A13" s="274" t="s">
        <v>125</v>
      </c>
      <c r="B13" s="337">
        <f>IF(Projeções!C119=0,"0",((Projeções!D119/Projeções!C119)-1)-B11-B18)</f>
        <v>-0.002061319104143332</v>
      </c>
      <c r="C13" s="337">
        <f>IF(Projeções!D119=0,"0",((Projeções!E119/Projeções!D119)-1)-C11-C18)</f>
        <v>0.01619367261905627</v>
      </c>
      <c r="D13" s="337">
        <f>IF(Projeções!E119=0,"0",((Projeções!F119/Projeções!E119)-1)-D11-D18)</f>
        <v>-0.01618035749203388</v>
      </c>
      <c r="E13" s="273">
        <f aca="true" t="shared" si="0" ref="E13:G20">(B13+C13+D13)/3</f>
        <v>-0.0006826679923736464</v>
      </c>
      <c r="F13" s="273">
        <f t="shared" si="0"/>
        <v>-0.00022311762178375133</v>
      </c>
      <c r="G13" s="273">
        <f t="shared" si="0"/>
        <v>-0.005695381035397092</v>
      </c>
    </row>
    <row r="14" spans="1:7" ht="12.75">
      <c r="A14" s="275" t="s">
        <v>126</v>
      </c>
      <c r="B14" s="337">
        <f>IF(Projeções!C129=0,"0",((Projeções!D129/Projeções!C129)-1)-B11-B12)</f>
        <v>0.001267856743350804</v>
      </c>
      <c r="C14" s="337">
        <f>IF(Projeções!D129=0,"0",((Projeções!E129/Projeções!D129)-1)-C11-C12)</f>
        <v>0.13416488454191947</v>
      </c>
      <c r="D14" s="337">
        <f>IF(Projeções!E129=0,"0",((Projeções!F129/Projeções!E129)-1)-D11-D12)</f>
        <v>-0.0031552653752515633</v>
      </c>
      <c r="E14" s="273">
        <f t="shared" si="0"/>
        <v>0.04409249197000623</v>
      </c>
      <c r="F14" s="273">
        <f t="shared" si="0"/>
        <v>0.05836737037889137</v>
      </c>
      <c r="G14" s="273">
        <f t="shared" si="0"/>
        <v>0.03310153232454868</v>
      </c>
    </row>
    <row r="15" spans="1:7" ht="12.75">
      <c r="A15" s="275" t="s">
        <v>127</v>
      </c>
      <c r="B15" s="337">
        <f>IF(Projeções!C9=0,"0",((Projeções!D9/Projeções!C9)-1)-B11-B12)</f>
        <v>0.03101490627010369</v>
      </c>
      <c r="C15" s="337">
        <f>IF(Projeções!D9=0,"0",((Projeções!E9/Projeções!D9)-1)-C11-C12)</f>
        <v>0.09269099664917628</v>
      </c>
      <c r="D15" s="337">
        <f>IF(Projeções!E9=0,"0",((Projeções!F9/Projeções!E9)-1)-D11-D12)</f>
        <v>-0.0506886921221995</v>
      </c>
      <c r="E15" s="273">
        <f t="shared" si="0"/>
        <v>0.024339070265693485</v>
      </c>
      <c r="F15" s="273">
        <f t="shared" si="0"/>
        <v>0.022113791597556758</v>
      </c>
      <c r="G15" s="273">
        <f t="shared" si="0"/>
        <v>-0.0014119434196497524</v>
      </c>
    </row>
    <row r="16" spans="1:7" ht="12.75">
      <c r="A16" s="275" t="s">
        <v>348</v>
      </c>
      <c r="B16" s="337">
        <f>IF(Projeções!C40=0,"0",((Projeções!D40/Projeções!C40)-1)-B11-B12)</f>
        <v>-0.012003982750758568</v>
      </c>
      <c r="C16" s="337">
        <f>IF(Projeções!D40=0,"0",((Projeções!E40/Projeções!D40)-1)-C11-C12)</f>
        <v>0.07797248856702681</v>
      </c>
      <c r="D16" s="337">
        <f>IF(Projeções!E40=0,"0",((Projeções!F40/Projeções!E40)-1)-D11-D12)</f>
        <v>0.18166498147124333</v>
      </c>
      <c r="E16" s="273">
        <f t="shared" si="0"/>
        <v>0.08254449576250385</v>
      </c>
      <c r="F16" s="273">
        <f t="shared" si="0"/>
        <v>0.11406065526692466</v>
      </c>
      <c r="G16" s="273">
        <f t="shared" si="0"/>
        <v>0.1260900441668906</v>
      </c>
    </row>
    <row r="17" spans="1:7" ht="12.75">
      <c r="A17" s="275" t="s">
        <v>349</v>
      </c>
      <c r="B17" s="337">
        <f>IF(Projeções!C52=0,"0",((Projeções!D52/Projeções!C52)-1)-B11-B12)</f>
        <v>-0.018841230282012712</v>
      </c>
      <c r="C17" s="337">
        <f>IF(Projeções!D52=0,"0",((Projeções!E52/Projeções!D52)-1)-C11-C12)</f>
        <v>-0.06505640267313713</v>
      </c>
      <c r="D17" s="337">
        <f>IF(Projeções!E52=0,"0",((Projeções!F52/Projeções!E52)-1)-D11-D12)</f>
        <v>-0.04154960588050271</v>
      </c>
      <c r="E17" s="273">
        <f t="shared" si="0"/>
        <v>-0.04181574627855086</v>
      </c>
      <c r="F17" s="273">
        <f t="shared" si="0"/>
        <v>-0.049473918277396896</v>
      </c>
      <c r="G17" s="273">
        <f t="shared" si="0"/>
        <v>-0.044279756812150156</v>
      </c>
    </row>
    <row r="18" spans="1:7" ht="12.75">
      <c r="A18" s="272" t="s">
        <v>350</v>
      </c>
      <c r="B18" s="279">
        <v>0</v>
      </c>
      <c r="C18" s="279">
        <v>0</v>
      </c>
      <c r="D18" s="279">
        <v>0</v>
      </c>
      <c r="E18" s="278">
        <v>0</v>
      </c>
      <c r="F18" s="278">
        <v>0</v>
      </c>
      <c r="G18" s="278">
        <v>0</v>
      </c>
    </row>
    <row r="19" spans="1:7" ht="12.75">
      <c r="A19" s="272" t="s">
        <v>351</v>
      </c>
      <c r="B19" s="279">
        <v>0</v>
      </c>
      <c r="C19" s="279">
        <v>0</v>
      </c>
      <c r="D19" s="279">
        <v>0</v>
      </c>
      <c r="E19" s="279">
        <v>0</v>
      </c>
      <c r="F19" s="279">
        <v>0</v>
      </c>
      <c r="G19" s="279">
        <v>0</v>
      </c>
    </row>
    <row r="20" spans="1:7" ht="12.75">
      <c r="A20" s="276" t="s">
        <v>134</v>
      </c>
      <c r="B20" s="337">
        <f>IF(Projeções!C135=0,"0",((Projeções!D135/Projeções!C135)-1)-B11-B12)</f>
        <v>3.709624525455168</v>
      </c>
      <c r="C20" s="337">
        <f>IF(Projeções!D135=0,"0",((Projeções!E135/Projeções!D135)-1)-C11-C12)</f>
        <v>1.8608840784826317</v>
      </c>
      <c r="D20" s="337">
        <f>IF(Projeções!E135=0,"0",((Projeções!F135/Projeções!E135)-1)-D11-D12)</f>
        <v>0.057583764616606754</v>
      </c>
      <c r="E20" s="273">
        <f t="shared" si="0"/>
        <v>1.8760307895181354</v>
      </c>
      <c r="F20" s="273">
        <f t="shared" si="0"/>
        <v>1.2648328775391247</v>
      </c>
      <c r="G20" s="273">
        <f t="shared" si="0"/>
        <v>1.0661491438912891</v>
      </c>
    </row>
    <row r="21" spans="1:7" ht="12.75">
      <c r="A21" s="276" t="s">
        <v>177</v>
      </c>
      <c r="B21" s="337">
        <v>0.065</v>
      </c>
      <c r="C21" s="337">
        <v>0.049</v>
      </c>
      <c r="D21" s="273">
        <v>0.0263</v>
      </c>
      <c r="E21" s="278">
        <v>0.0225</v>
      </c>
      <c r="F21" s="278">
        <v>0.043</v>
      </c>
      <c r="G21" s="278">
        <v>0.0541</v>
      </c>
    </row>
    <row r="22" spans="1:7" ht="12.75">
      <c r="A22" s="276" t="s">
        <v>553</v>
      </c>
      <c r="B22" s="348">
        <v>3.65</v>
      </c>
      <c r="C22" s="348">
        <v>3.94</v>
      </c>
      <c r="D22" s="277">
        <v>5.12</v>
      </c>
      <c r="E22" s="270">
        <v>5.03</v>
      </c>
      <c r="F22" s="270">
        <v>4.78</v>
      </c>
      <c r="G22" s="270">
        <v>4.75</v>
      </c>
    </row>
    <row r="23" spans="1:7" ht="14.25">
      <c r="A23" s="46"/>
      <c r="B23" s="46"/>
      <c r="C23" s="13"/>
      <c r="D23" s="13"/>
      <c r="E23" s="13"/>
      <c r="F23" s="13"/>
      <c r="G23" s="13"/>
    </row>
    <row r="24" spans="1:7" ht="12">
      <c r="A24" s="352"/>
      <c r="B24" s="353"/>
      <c r="C24" s="353"/>
      <c r="D24" s="353"/>
      <c r="E24" s="353"/>
      <c r="F24" s="353"/>
      <c r="G24" s="353"/>
    </row>
    <row r="25" spans="1:8" ht="12">
      <c r="A25" s="353"/>
      <c r="B25" s="353"/>
      <c r="C25" s="353"/>
      <c r="D25" s="353"/>
      <c r="E25" s="353"/>
      <c r="F25" s="353"/>
      <c r="G25" s="353"/>
      <c r="H25" s="41"/>
    </row>
    <row r="26" spans="1:8" ht="12">
      <c r="A26" s="353"/>
      <c r="B26" s="353"/>
      <c r="C26" s="353"/>
      <c r="D26" s="353"/>
      <c r="E26" s="353"/>
      <c r="F26" s="353"/>
      <c r="G26" s="353"/>
      <c r="H26" s="41"/>
    </row>
  </sheetData>
  <sheetProtection/>
  <mergeCells count="4">
    <mergeCell ref="A24:G26"/>
    <mergeCell ref="A7:J7"/>
    <mergeCell ref="A8:J8"/>
    <mergeCell ref="A9:J9"/>
  </mergeCells>
  <printOptions gridLines="1"/>
  <pageMargins left="0" right="0" top="0.3937007874015748" bottom="0.1968503937007874" header="0.5118110236220472" footer="0.5118110236220472"/>
  <pageSetup horizontalDpi="300" verticalDpi="300" orientation="landscape" paperSize="9" scale="70" r:id="rId2"/>
  <colBreaks count="1" manualBreakCount="1">
    <brk id="8" max="65535" man="1"/>
  </colBreaks>
  <drawing r:id="rId1"/>
</worksheet>
</file>

<file path=xl/worksheets/sheet10.xml><?xml version="1.0" encoding="utf-8"?>
<worksheet xmlns="http://schemas.openxmlformats.org/spreadsheetml/2006/main" xmlns:r="http://schemas.openxmlformats.org/officeDocument/2006/relationships">
  <sheetPr codeName="Plan14"/>
  <dimension ref="A1:H41"/>
  <sheetViews>
    <sheetView zoomScaleSheetLayoutView="90" zoomScalePageLayoutView="0" workbookViewId="0" topLeftCell="A1">
      <selection activeCell="I15" sqref="I15"/>
    </sheetView>
  </sheetViews>
  <sheetFormatPr defaultColWidth="9.140625" defaultRowHeight="12.75"/>
  <cols>
    <col min="1" max="1" width="22.00390625" style="11" customWidth="1"/>
    <col min="2" max="2" width="17.57421875" style="11" customWidth="1"/>
    <col min="3" max="3" width="10.140625" style="11" customWidth="1"/>
    <col min="4" max="4" width="17.7109375" style="11" customWidth="1"/>
    <col min="5" max="5" width="10.421875" style="11" customWidth="1"/>
    <col min="6" max="6" width="18.00390625" style="11" customWidth="1"/>
    <col min="7" max="7" width="10.7109375" style="11" customWidth="1"/>
    <col min="8" max="10" width="9.140625" style="11" customWidth="1"/>
    <col min="11" max="11" width="16.421875" style="11" customWidth="1"/>
    <col min="12" max="16384" width="9.140625" style="11" customWidth="1"/>
  </cols>
  <sheetData>
    <row r="1" spans="1:7" ht="15.75">
      <c r="A1" s="446" t="str">
        <f>Parâmetros!A7</f>
        <v>Município de :</v>
      </c>
      <c r="B1" s="447"/>
      <c r="C1" s="447"/>
      <c r="D1" s="447"/>
      <c r="E1" s="447"/>
      <c r="F1" s="447"/>
      <c r="G1" s="448"/>
    </row>
    <row r="2" spans="1:7" ht="15.75">
      <c r="A2" s="449" t="s">
        <v>36</v>
      </c>
      <c r="B2" s="447"/>
      <c r="C2" s="447"/>
      <c r="D2" s="447"/>
      <c r="E2" s="447"/>
      <c r="F2" s="447"/>
      <c r="G2" s="448"/>
    </row>
    <row r="3" spans="1:7" ht="15.75">
      <c r="A3" s="449" t="str">
        <f>'Metas Cons'!A3:M3</f>
        <v>ANEXO DE METAS FISCAIS</v>
      </c>
      <c r="B3" s="447"/>
      <c r="C3" s="447"/>
      <c r="D3" s="447"/>
      <c r="E3" s="447"/>
      <c r="F3" s="447"/>
      <c r="G3" s="448"/>
    </row>
    <row r="4" spans="1:7" ht="15.75">
      <c r="A4" s="454" t="s">
        <v>387</v>
      </c>
      <c r="B4" s="455"/>
      <c r="C4" s="455"/>
      <c r="D4" s="455"/>
      <c r="E4" s="455"/>
      <c r="F4" s="455"/>
      <c r="G4" s="456"/>
    </row>
    <row r="5" spans="1:7" ht="15.75">
      <c r="A5" s="449" t="s">
        <v>547</v>
      </c>
      <c r="B5" s="447"/>
      <c r="C5" s="447"/>
      <c r="D5" s="447"/>
      <c r="E5" s="447"/>
      <c r="F5" s="447"/>
      <c r="G5" s="448"/>
    </row>
    <row r="6" spans="1:7" ht="15.75">
      <c r="A6" s="449"/>
      <c r="B6" s="447"/>
      <c r="C6" s="447"/>
      <c r="D6" s="447"/>
      <c r="E6" s="447"/>
      <c r="F6" s="447"/>
      <c r="G6" s="448"/>
    </row>
    <row r="7" spans="1:7" ht="15.75">
      <c r="A7" s="452" t="s">
        <v>394</v>
      </c>
      <c r="B7" s="453"/>
      <c r="C7" s="261"/>
      <c r="D7" s="261"/>
      <c r="E7" s="261"/>
      <c r="F7" s="261"/>
      <c r="G7" s="264">
        <v>1</v>
      </c>
    </row>
    <row r="8" spans="1:7" s="12" customFormat="1" ht="25.5" customHeight="1">
      <c r="A8" s="265" t="s">
        <v>81</v>
      </c>
      <c r="B8" s="265">
        <f>Parâmetros!C10</f>
        <v>2019</v>
      </c>
      <c r="C8" s="265" t="s">
        <v>13</v>
      </c>
      <c r="D8" s="265">
        <f>B8-1</f>
        <v>2018</v>
      </c>
      <c r="E8" s="265" t="s">
        <v>13</v>
      </c>
      <c r="F8" s="265">
        <f>D8-1</f>
        <v>2017</v>
      </c>
      <c r="G8" s="266" t="s">
        <v>13</v>
      </c>
    </row>
    <row r="9" spans="1:7" ht="15.75">
      <c r="A9" s="267" t="s">
        <v>82</v>
      </c>
      <c r="B9" s="295">
        <f>D12</f>
        <v>52741930.910000004</v>
      </c>
      <c r="C9" s="296">
        <f>IF(B12=0,"-",(B9/B12))</f>
        <v>0.7497973229444811</v>
      </c>
      <c r="D9" s="295">
        <f>F12</f>
        <v>58991915.53</v>
      </c>
      <c r="E9" s="296">
        <f>IF(D12=0,"-",(D9/D12))</f>
        <v>1.1185012477200562</v>
      </c>
      <c r="F9" s="295">
        <v>74975132.8</v>
      </c>
      <c r="G9" s="296">
        <f>IF(F12=0,"-",(F9/F12))</f>
        <v>1.2709391130361214</v>
      </c>
    </row>
    <row r="10" spans="1:7" ht="15.75">
      <c r="A10" s="267" t="s">
        <v>41</v>
      </c>
      <c r="B10" s="301"/>
      <c r="C10" s="296">
        <f>IF(B12=0,"-",(B10/B12))</f>
        <v>0</v>
      </c>
      <c r="D10" s="301"/>
      <c r="E10" s="296">
        <f>IF(D12=0,"-",(D10/D12))</f>
        <v>0</v>
      </c>
      <c r="F10" s="262">
        <v>0</v>
      </c>
      <c r="G10" s="296">
        <f>IF(F12=0,"-",(F10/F12))</f>
        <v>0</v>
      </c>
    </row>
    <row r="11" spans="1:7" ht="15.75">
      <c r="A11" s="268" t="s">
        <v>83</v>
      </c>
      <c r="B11" s="263">
        <v>17599652.47</v>
      </c>
      <c r="C11" s="299">
        <f>IF(B12=0,"-",(B11/B12))</f>
        <v>0.25020267705551896</v>
      </c>
      <c r="D11" s="263">
        <v>-6249984.62</v>
      </c>
      <c r="E11" s="299">
        <f>IF(D12=0,"-",(D11/D12))</f>
        <v>-0.11850124772005621</v>
      </c>
      <c r="F11" s="263">
        <v>-15983217.27</v>
      </c>
      <c r="G11" s="299">
        <f>IF(F12=0,"-",(F11/F12))</f>
        <v>-0.27093911303612145</v>
      </c>
    </row>
    <row r="12" spans="1:7" ht="15.75">
      <c r="A12" s="269" t="s">
        <v>84</v>
      </c>
      <c r="B12" s="300">
        <f>SUM(B9:B11)</f>
        <v>70341583.38</v>
      </c>
      <c r="C12" s="299">
        <f>IF(B12=0,"-",(B12/B12))</f>
        <v>1</v>
      </c>
      <c r="D12" s="300">
        <f>SUM(D9:D11)</f>
        <v>52741930.910000004</v>
      </c>
      <c r="E12" s="299">
        <f>IF(D12=0,"-",(D12/D12))</f>
        <v>1</v>
      </c>
      <c r="F12" s="300">
        <f>SUM(F9:F11)</f>
        <v>58991915.53</v>
      </c>
      <c r="G12" s="299">
        <f>IF(F12=0,"-",(F12/F12))</f>
        <v>1</v>
      </c>
    </row>
    <row r="13" spans="1:7" ht="15.75">
      <c r="A13" s="450"/>
      <c r="B13" s="450"/>
      <c r="C13" s="450"/>
      <c r="D13" s="450"/>
      <c r="E13" s="450"/>
      <c r="F13" s="450"/>
      <c r="G13" s="450"/>
    </row>
    <row r="14" spans="1:7" ht="15.75" customHeight="1">
      <c r="A14" s="451" t="s">
        <v>85</v>
      </c>
      <c r="B14" s="451"/>
      <c r="C14" s="451"/>
      <c r="D14" s="451"/>
      <c r="E14" s="451"/>
      <c r="F14" s="451"/>
      <c r="G14" s="451"/>
    </row>
    <row r="15" spans="1:7" s="12" customFormat="1" ht="25.5" customHeight="1">
      <c r="A15" s="265" t="s">
        <v>81</v>
      </c>
      <c r="B15" s="265">
        <f>Parâmetros!C10</f>
        <v>2019</v>
      </c>
      <c r="C15" s="265" t="s">
        <v>13</v>
      </c>
      <c r="D15" s="265">
        <f>B15-1</f>
        <v>2018</v>
      </c>
      <c r="E15" s="265" t="s">
        <v>13</v>
      </c>
      <c r="F15" s="265">
        <f>D15-1</f>
        <v>2017</v>
      </c>
      <c r="G15" s="266" t="s">
        <v>13</v>
      </c>
    </row>
    <row r="16" spans="1:7" ht="15.75">
      <c r="A16" s="267" t="s">
        <v>82</v>
      </c>
      <c r="B16" s="295">
        <f>D19</f>
        <v>0</v>
      </c>
      <c r="C16" s="296" t="str">
        <f>IF(B19=0,"-",(B16/B19))</f>
        <v>-</v>
      </c>
      <c r="D16" s="295">
        <f>F19</f>
        <v>0</v>
      </c>
      <c r="E16" s="296" t="str">
        <f>IF(D19=0,"-",(D16/D19))</f>
        <v>-</v>
      </c>
      <c r="F16" s="295">
        <v>0</v>
      </c>
      <c r="G16" s="296" t="str">
        <f>IF(F19=0,"-",(F16/F19))</f>
        <v>-</v>
      </c>
    </row>
    <row r="17" spans="1:7" ht="15.75">
      <c r="A17" s="267" t="s">
        <v>41</v>
      </c>
      <c r="B17" s="262"/>
      <c r="C17" s="296" t="str">
        <f>IF(B19=0,"-",(B17/B19))</f>
        <v>-</v>
      </c>
      <c r="D17" s="262"/>
      <c r="E17" s="296" t="str">
        <f>IF(D19=0,"-",(D17/D19))</f>
        <v>-</v>
      </c>
      <c r="F17" s="262"/>
      <c r="G17" s="296" t="str">
        <f>IF(F19=0,"-",(F17/F19))</f>
        <v>-</v>
      </c>
    </row>
    <row r="18" spans="1:7" ht="31.5">
      <c r="A18" s="268" t="s">
        <v>486</v>
      </c>
      <c r="B18" s="263">
        <v>0</v>
      </c>
      <c r="C18" s="299" t="str">
        <f>IF(B19=0,"-",(B18/B19))</f>
        <v>-</v>
      </c>
      <c r="D18" s="263">
        <v>0</v>
      </c>
      <c r="E18" s="299" t="str">
        <f>IF(D19=0,"-",(D18/D19))</f>
        <v>-</v>
      </c>
      <c r="F18" s="263">
        <v>0</v>
      </c>
      <c r="G18" s="299" t="str">
        <f>IF(F19=0,"-",(F18/F19))</f>
        <v>-</v>
      </c>
    </row>
    <row r="19" spans="1:7" ht="15.75">
      <c r="A19" s="269" t="s">
        <v>84</v>
      </c>
      <c r="B19" s="300">
        <f>SUM(B16:B18)</f>
        <v>0</v>
      </c>
      <c r="C19" s="299" t="str">
        <f>IF(B19=0,"-",(B19/B19))</f>
        <v>-</v>
      </c>
      <c r="D19" s="300">
        <f>SUM(D16:D18)</f>
        <v>0</v>
      </c>
      <c r="E19" s="299" t="str">
        <f>IF(D19=0,"-",(D19/D19))</f>
        <v>-</v>
      </c>
      <c r="F19" s="300">
        <f>SUM(F16:F18)</f>
        <v>0</v>
      </c>
      <c r="G19" s="299" t="str">
        <f>IF(F19=0,"-",(F19/F19))</f>
        <v>-</v>
      </c>
    </row>
    <row r="20" spans="1:7" ht="15.75">
      <c r="A20" s="459"/>
      <c r="B20" s="459"/>
      <c r="C20" s="459"/>
      <c r="D20" s="459"/>
      <c r="E20" s="459"/>
      <c r="F20" s="459"/>
      <c r="G20" s="459"/>
    </row>
    <row r="21" spans="1:7" ht="15.75" customHeight="1">
      <c r="A21" s="451" t="s">
        <v>161</v>
      </c>
      <c r="B21" s="451"/>
      <c r="C21" s="451"/>
      <c r="D21" s="451"/>
      <c r="E21" s="451"/>
      <c r="F21" s="451"/>
      <c r="G21" s="451"/>
    </row>
    <row r="22" spans="1:7" s="12" customFormat="1" ht="25.5" customHeight="1">
      <c r="A22" s="265" t="s">
        <v>81</v>
      </c>
      <c r="B22" s="265">
        <f>Parâmetros!C10</f>
        <v>2019</v>
      </c>
      <c r="C22" s="265" t="s">
        <v>13</v>
      </c>
      <c r="D22" s="265">
        <f>B22-1</f>
        <v>2018</v>
      </c>
      <c r="E22" s="265" t="s">
        <v>13</v>
      </c>
      <c r="F22" s="265">
        <f>D22-1</f>
        <v>2017</v>
      </c>
      <c r="G22" s="266" t="s">
        <v>13</v>
      </c>
    </row>
    <row r="23" spans="1:7" ht="15.75">
      <c r="A23" s="267" t="s">
        <v>82</v>
      </c>
      <c r="B23" s="295">
        <f>B9+B16</f>
        <v>52741930.910000004</v>
      </c>
      <c r="C23" s="296">
        <f>IF(B26=0,"-",(B23/B26))</f>
        <v>0.7497973229444811</v>
      </c>
      <c r="D23" s="295">
        <f>D9+D16</f>
        <v>58991915.53</v>
      </c>
      <c r="E23" s="296">
        <f>IF(D26=0,"-",(D23/D26))</f>
        <v>1.1185012477200562</v>
      </c>
      <c r="F23" s="295">
        <f>F9+F16</f>
        <v>74975132.8</v>
      </c>
      <c r="G23" s="296">
        <f>IF(F26=0,"-",(F23/F26))</f>
        <v>1.2709391130361214</v>
      </c>
    </row>
    <row r="24" spans="1:7" ht="15.75">
      <c r="A24" s="267" t="s">
        <v>41</v>
      </c>
      <c r="B24" s="297">
        <f>B10+B17</f>
        <v>0</v>
      </c>
      <c r="C24" s="296">
        <f>IF(B26=0,"-",(B24/B26))</f>
        <v>0</v>
      </c>
      <c r="D24" s="297">
        <f>D10+D17</f>
        <v>0</v>
      </c>
      <c r="E24" s="296">
        <f>IF(D26=0,"-",(D24/D26))</f>
        <v>0</v>
      </c>
      <c r="F24" s="297">
        <f>F10+F17</f>
        <v>0</v>
      </c>
      <c r="G24" s="296">
        <f>IF(F26=0,"-",(F24/F26))</f>
        <v>0</v>
      </c>
    </row>
    <row r="25" spans="1:7" ht="15.75">
      <c r="A25" s="268" t="s">
        <v>83</v>
      </c>
      <c r="B25" s="298">
        <f>B11+B18</f>
        <v>17599652.47</v>
      </c>
      <c r="C25" s="299">
        <f>IF(B26=0,"-",(B25/B26))</f>
        <v>0.25020267705551896</v>
      </c>
      <c r="D25" s="298">
        <f>D11+D18</f>
        <v>-6249984.62</v>
      </c>
      <c r="E25" s="299">
        <f>IF(D26=0,"-",(D25/D26))</f>
        <v>-0.11850124772005621</v>
      </c>
      <c r="F25" s="298">
        <f>F11+F18</f>
        <v>-15983217.27</v>
      </c>
      <c r="G25" s="299">
        <f>IF(F26=0,"-",(F25/F26))</f>
        <v>-0.27093911303612145</v>
      </c>
    </row>
    <row r="26" spans="1:7" ht="15.75">
      <c r="A26" s="269" t="s">
        <v>84</v>
      </c>
      <c r="B26" s="300">
        <f>SUM(B23:B25)</f>
        <v>70341583.38</v>
      </c>
      <c r="C26" s="299">
        <f>IF(B26=0,"-",(B26/B26))</f>
        <v>1</v>
      </c>
      <c r="D26" s="300">
        <f>SUM(D23:D25)</f>
        <v>52741930.910000004</v>
      </c>
      <c r="E26" s="299">
        <f>IF(D26=0,"-",(D26/D26))</f>
        <v>1</v>
      </c>
      <c r="F26" s="300">
        <f>SUM(F23:F25)</f>
        <v>58991915.53</v>
      </c>
      <c r="G26" s="299">
        <f>IF(F26=0,"-",(F26/F26))</f>
        <v>1</v>
      </c>
    </row>
    <row r="27" spans="1:7" ht="15.75">
      <c r="A27" s="457" t="s">
        <v>174</v>
      </c>
      <c r="B27" s="458"/>
      <c r="C27" s="458"/>
      <c r="D27" s="458"/>
      <c r="E27" s="458"/>
      <c r="F27" s="458"/>
      <c r="G27" s="458"/>
    </row>
    <row r="41" ht="12.75">
      <c r="H41" s="11" t="s">
        <v>525</v>
      </c>
    </row>
  </sheetData>
  <sheetProtection/>
  <mergeCells count="12">
    <mergeCell ref="A27:G27"/>
    <mergeCell ref="A6:G6"/>
    <mergeCell ref="A21:G21"/>
    <mergeCell ref="A20:G20"/>
    <mergeCell ref="A1:G1"/>
    <mergeCell ref="A2:G2"/>
    <mergeCell ref="A13:G13"/>
    <mergeCell ref="A14:G14"/>
    <mergeCell ref="A7:B7"/>
    <mergeCell ref="A3:G3"/>
    <mergeCell ref="A4:G4"/>
    <mergeCell ref="A5:G5"/>
  </mergeCells>
  <printOptions/>
  <pageMargins left="0.787401575" right="0.787401575" top="0.984251969" bottom="0.984251969" header="0.492125985" footer="0.492125985"/>
  <pageSetup horizontalDpi="300" verticalDpi="300" orientation="portrait" scale="84" r:id="rId2"/>
  <drawing r:id="rId1"/>
</worksheet>
</file>

<file path=xl/worksheets/sheet11.xml><?xml version="1.0" encoding="utf-8"?>
<worksheet xmlns="http://schemas.openxmlformats.org/spreadsheetml/2006/main" xmlns:r="http://schemas.openxmlformats.org/officeDocument/2006/relationships">
  <sheetPr codeName="Plan15"/>
  <dimension ref="A1:D31"/>
  <sheetViews>
    <sheetView zoomScale="90" zoomScaleNormal="90" zoomScaleSheetLayoutView="90" zoomScalePageLayoutView="0" workbookViewId="0" topLeftCell="A7">
      <selection activeCell="B23" sqref="B23"/>
    </sheetView>
  </sheetViews>
  <sheetFormatPr defaultColWidth="9.140625" defaultRowHeight="12.75"/>
  <cols>
    <col min="1" max="1" width="58.421875" style="13" customWidth="1"/>
    <col min="2" max="3" width="14.7109375" style="13" customWidth="1"/>
    <col min="4" max="4" width="15.7109375" style="13" customWidth="1"/>
    <col min="5" max="16384" width="9.140625" style="13" customWidth="1"/>
  </cols>
  <sheetData>
    <row r="1" spans="1:4" ht="14.25">
      <c r="A1" s="464" t="str">
        <f>Parâmetros!A7</f>
        <v>Município de :</v>
      </c>
      <c r="B1" s="462"/>
      <c r="C1" s="462"/>
      <c r="D1" s="463"/>
    </row>
    <row r="2" spans="1:4" ht="14.25">
      <c r="A2" s="461" t="s">
        <v>36</v>
      </c>
      <c r="B2" s="462"/>
      <c r="C2" s="462"/>
      <c r="D2" s="463"/>
    </row>
    <row r="3" spans="1:4" ht="14.25">
      <c r="A3" s="461" t="s">
        <v>384</v>
      </c>
      <c r="B3" s="462"/>
      <c r="C3" s="462"/>
      <c r="D3" s="463"/>
    </row>
    <row r="4" spans="1:4" ht="15">
      <c r="A4" s="465" t="s">
        <v>388</v>
      </c>
      <c r="B4" s="466"/>
      <c r="C4" s="466"/>
      <c r="D4" s="467"/>
    </row>
    <row r="5" spans="1:4" ht="14.25">
      <c r="A5" s="461" t="s">
        <v>548</v>
      </c>
      <c r="B5" s="462"/>
      <c r="C5" s="462"/>
      <c r="D5" s="463"/>
    </row>
    <row r="6" spans="1:4" ht="14.25">
      <c r="A6" s="461"/>
      <c r="B6" s="462"/>
      <c r="C6" s="462"/>
      <c r="D6" s="463"/>
    </row>
    <row r="7" spans="1:4" ht="14.25">
      <c r="A7" s="305" t="s">
        <v>393</v>
      </c>
      <c r="B7" s="306"/>
      <c r="C7" s="306"/>
      <c r="D7" s="307">
        <v>1</v>
      </c>
    </row>
    <row r="8" spans="1:4" s="14" customFormat="1" ht="25.5" customHeight="1">
      <c r="A8" s="308" t="s">
        <v>86</v>
      </c>
      <c r="B8" s="309">
        <v>2019</v>
      </c>
      <c r="C8" s="309">
        <f>B8-1</f>
        <v>2018</v>
      </c>
      <c r="D8" s="310">
        <f>C8-1</f>
        <v>2017</v>
      </c>
    </row>
    <row r="9" spans="1:4" s="14" customFormat="1" ht="25.5" customHeight="1">
      <c r="A9" s="311" t="s">
        <v>559</v>
      </c>
      <c r="B9" s="340"/>
      <c r="C9" s="341"/>
      <c r="D9" s="312">
        <v>10365.34</v>
      </c>
    </row>
    <row r="10" spans="1:4" ht="12.75" customHeight="1">
      <c r="A10" s="313" t="s">
        <v>526</v>
      </c>
      <c r="B10" s="314">
        <f>B11</f>
        <v>208310</v>
      </c>
      <c r="C10" s="315">
        <f>C11</f>
        <v>0</v>
      </c>
      <c r="D10" s="315">
        <f>D11</f>
        <v>0</v>
      </c>
    </row>
    <row r="11" spans="1:4" ht="12.75" customHeight="1">
      <c r="A11" s="313" t="s">
        <v>527</v>
      </c>
      <c r="B11" s="315">
        <f>B12+B13+B14</f>
        <v>208310</v>
      </c>
      <c r="C11" s="315">
        <f>C12+C13+C14</f>
        <v>0</v>
      </c>
      <c r="D11" s="315">
        <f>D12+D13+D14</f>
        <v>0</v>
      </c>
    </row>
    <row r="12" spans="1:4" ht="12.75" customHeight="1">
      <c r="A12" s="313" t="s">
        <v>87</v>
      </c>
      <c r="B12" s="316">
        <v>208310</v>
      </c>
      <c r="C12" s="317">
        <v>0</v>
      </c>
      <c r="D12" s="317">
        <v>0</v>
      </c>
    </row>
    <row r="13" spans="1:4" ht="12.75" customHeight="1">
      <c r="A13" s="313" t="s">
        <v>88</v>
      </c>
      <c r="B13" s="316">
        <v>0</v>
      </c>
      <c r="C13" s="317">
        <v>0</v>
      </c>
      <c r="D13" s="317">
        <v>0</v>
      </c>
    </row>
    <row r="14" spans="1:4" ht="12.75" customHeight="1">
      <c r="A14" s="313" t="s">
        <v>528</v>
      </c>
      <c r="B14" s="316">
        <v>0</v>
      </c>
      <c r="C14" s="317">
        <v>0</v>
      </c>
      <c r="D14" s="317">
        <v>0</v>
      </c>
    </row>
    <row r="15" spans="1:4" ht="12.75" customHeight="1">
      <c r="A15" s="313" t="s">
        <v>133</v>
      </c>
      <c r="B15" s="318">
        <v>1442.5</v>
      </c>
      <c r="C15" s="319">
        <v>515.96</v>
      </c>
      <c r="D15" s="319">
        <v>393.2</v>
      </c>
    </row>
    <row r="16" spans="1:4" ht="14.25">
      <c r="A16" s="320" t="s">
        <v>529</v>
      </c>
      <c r="B16" s="321">
        <f>B12+B13+B14+B15</f>
        <v>209752.5</v>
      </c>
      <c r="C16" s="321">
        <f>C12+C13+C14+C15</f>
        <v>515.96</v>
      </c>
      <c r="D16" s="321">
        <f>D9+D10+D15</f>
        <v>10758.54</v>
      </c>
    </row>
    <row r="17" spans="1:4" ht="14.25">
      <c r="A17" s="460"/>
      <c r="B17" s="460"/>
      <c r="C17" s="460"/>
      <c r="D17" s="460"/>
    </row>
    <row r="18" spans="1:4" s="14" customFormat="1" ht="14.25">
      <c r="A18" s="468" t="s">
        <v>146</v>
      </c>
      <c r="B18" s="470">
        <f>B8</f>
        <v>2019</v>
      </c>
      <c r="C18" s="470">
        <f>B18-1</f>
        <v>2018</v>
      </c>
      <c r="D18" s="470">
        <f>C18-1</f>
        <v>2017</v>
      </c>
    </row>
    <row r="19" spans="1:4" s="14" customFormat="1" ht="14.25">
      <c r="A19" s="469"/>
      <c r="B19" s="471"/>
      <c r="C19" s="471"/>
      <c r="D19" s="471"/>
    </row>
    <row r="20" spans="1:4" ht="28.5">
      <c r="A20" s="322" t="s">
        <v>530</v>
      </c>
      <c r="B20" s="323"/>
      <c r="C20" s="323"/>
      <c r="D20" s="324"/>
    </row>
    <row r="21" spans="1:4" ht="14.25">
      <c r="A21" s="322" t="s">
        <v>89</v>
      </c>
      <c r="B21" s="325">
        <f>B22+B23+B24</f>
        <v>27207.6</v>
      </c>
      <c r="C21" s="325">
        <f>C22+C23+C24</f>
        <v>0</v>
      </c>
      <c r="D21" s="326">
        <f>D22+D23+D24</f>
        <v>0</v>
      </c>
    </row>
    <row r="22" spans="1:4" ht="14.25">
      <c r="A22" s="322" t="s">
        <v>90</v>
      </c>
      <c r="B22" s="327">
        <v>27207.6</v>
      </c>
      <c r="C22" s="327">
        <v>0</v>
      </c>
      <c r="D22" s="328">
        <v>0</v>
      </c>
    </row>
    <row r="23" spans="1:4" ht="14.25">
      <c r="A23" s="322" t="s">
        <v>91</v>
      </c>
      <c r="B23" s="327"/>
      <c r="C23" s="327"/>
      <c r="D23" s="328"/>
    </row>
    <row r="24" spans="1:4" ht="14.25">
      <c r="A24" s="322" t="s">
        <v>92</v>
      </c>
      <c r="B24" s="327"/>
      <c r="C24" s="327">
        <v>0</v>
      </c>
      <c r="D24" s="328"/>
    </row>
    <row r="25" spans="1:4" ht="14.25">
      <c r="A25" s="322" t="s">
        <v>93</v>
      </c>
      <c r="B25" s="325">
        <f>B26+B27</f>
        <v>0</v>
      </c>
      <c r="C25" s="325">
        <f>C26+C27</f>
        <v>0</v>
      </c>
      <c r="D25" s="326">
        <f>D26+D27</f>
        <v>0</v>
      </c>
    </row>
    <row r="26" spans="1:4" ht="14.25">
      <c r="A26" s="322" t="s">
        <v>94</v>
      </c>
      <c r="B26" s="327">
        <v>0</v>
      </c>
      <c r="C26" s="327"/>
      <c r="D26" s="328"/>
    </row>
    <row r="27" spans="1:4" ht="14.25">
      <c r="A27" s="329" t="s">
        <v>95</v>
      </c>
      <c r="B27" s="330"/>
      <c r="C27" s="330"/>
      <c r="D27" s="331"/>
    </row>
    <row r="28" spans="1:4" ht="14.25">
      <c r="A28" s="329" t="s">
        <v>529</v>
      </c>
      <c r="B28" s="332">
        <f>B21+B25</f>
        <v>27207.6</v>
      </c>
      <c r="C28" s="332">
        <f>C21+C25</f>
        <v>0</v>
      </c>
      <c r="D28" s="333">
        <f>D21+D25</f>
        <v>0</v>
      </c>
    </row>
    <row r="29" spans="1:4" ht="14.25">
      <c r="A29" s="472" t="s">
        <v>96</v>
      </c>
      <c r="B29" s="330"/>
      <c r="C29" s="330"/>
      <c r="D29" s="331"/>
    </row>
    <row r="30" spans="1:4" ht="14.25">
      <c r="A30" s="473"/>
      <c r="B30" s="332">
        <f>C30+B16-B28</f>
        <v>193819.4</v>
      </c>
      <c r="C30" s="332">
        <f>D30+C16-C28</f>
        <v>11274.5</v>
      </c>
      <c r="D30" s="334">
        <f>D16-D28</f>
        <v>10758.54</v>
      </c>
    </row>
    <row r="31" spans="1:4" ht="14.25">
      <c r="A31" s="474" t="s">
        <v>174</v>
      </c>
      <c r="B31" s="474"/>
      <c r="C31" s="474"/>
      <c r="D31" s="474"/>
    </row>
  </sheetData>
  <sheetProtection/>
  <mergeCells count="13">
    <mergeCell ref="A18:A19"/>
    <mergeCell ref="B18:B19"/>
    <mergeCell ref="C18:C19"/>
    <mergeCell ref="D18:D19"/>
    <mergeCell ref="A29:A30"/>
    <mergeCell ref="A31:D31"/>
    <mergeCell ref="A17:D17"/>
    <mergeCell ref="A5:D5"/>
    <mergeCell ref="A6:D6"/>
    <mergeCell ref="A1:D1"/>
    <mergeCell ref="A2:D2"/>
    <mergeCell ref="A3:D3"/>
    <mergeCell ref="A4:D4"/>
  </mergeCells>
  <printOptions/>
  <pageMargins left="0.787401575" right="0.787401575" top="0.984251969" bottom="0.984251969" header="0.492125985" footer="0.492125985"/>
  <pageSetup horizontalDpi="300" verticalDpi="300" orientation="portrait" scale="84" r:id="rId2"/>
  <drawing r:id="rId1"/>
</worksheet>
</file>

<file path=xl/worksheets/sheet12.xml><?xml version="1.0" encoding="utf-8"?>
<worksheet xmlns="http://schemas.openxmlformats.org/spreadsheetml/2006/main" xmlns:r="http://schemas.openxmlformats.org/officeDocument/2006/relationships">
  <sheetPr codeName="Plan17"/>
  <dimension ref="A1:G26"/>
  <sheetViews>
    <sheetView zoomScale="90" zoomScaleNormal="90" zoomScalePageLayoutView="0" workbookViewId="0" topLeftCell="A1">
      <selection activeCell="A13" sqref="A13"/>
    </sheetView>
  </sheetViews>
  <sheetFormatPr defaultColWidth="9.140625" defaultRowHeight="12.75"/>
  <cols>
    <col min="1" max="1" width="22.421875" style="0" customWidth="1"/>
    <col min="2" max="2" width="15.7109375" style="0" customWidth="1"/>
    <col min="3" max="3" width="14.00390625" style="0" customWidth="1"/>
    <col min="4" max="6" width="12.8515625" style="0" customWidth="1"/>
    <col min="7" max="7" width="16.140625" style="0" customWidth="1"/>
  </cols>
  <sheetData>
    <row r="1" spans="1:7" ht="12.75">
      <c r="A1" s="480" t="str">
        <f>Parâmetros!A7</f>
        <v>Município de :</v>
      </c>
      <c r="B1" s="481"/>
      <c r="C1" s="481"/>
      <c r="D1" s="481"/>
      <c r="E1" s="481"/>
      <c r="F1" s="482"/>
      <c r="G1" s="89"/>
    </row>
    <row r="2" spans="1:7" ht="12.75">
      <c r="A2" s="483" t="s">
        <v>36</v>
      </c>
      <c r="B2" s="484"/>
      <c r="C2" s="484"/>
      <c r="D2" s="484"/>
      <c r="E2" s="484"/>
      <c r="F2" s="485"/>
      <c r="G2" s="11"/>
    </row>
    <row r="3" spans="1:7" ht="12.75">
      <c r="A3" s="486" t="str">
        <f>'Metas Cons'!A3:M3</f>
        <v>ANEXO DE METAS FISCAIS</v>
      </c>
      <c r="B3" s="481"/>
      <c r="C3" s="481"/>
      <c r="D3" s="481"/>
      <c r="E3" s="481"/>
      <c r="F3" s="482"/>
      <c r="G3" s="89"/>
    </row>
    <row r="4" spans="1:7" ht="12.75">
      <c r="A4" s="487" t="s">
        <v>389</v>
      </c>
      <c r="B4" s="488"/>
      <c r="C4" s="488"/>
      <c r="D4" s="488"/>
      <c r="E4" s="488"/>
      <c r="F4" s="489"/>
      <c r="G4" s="89"/>
    </row>
    <row r="5" spans="1:7" ht="12.75">
      <c r="A5" s="486" t="s">
        <v>541</v>
      </c>
      <c r="B5" s="484"/>
      <c r="C5" s="484"/>
      <c r="D5" s="484"/>
      <c r="E5" s="484"/>
      <c r="F5" s="485"/>
      <c r="G5" s="11"/>
    </row>
    <row r="6" spans="1:7" ht="12.75">
      <c r="A6" s="486"/>
      <c r="B6" s="481"/>
      <c r="C6" s="481"/>
      <c r="D6" s="481"/>
      <c r="E6" s="481"/>
      <c r="F6" s="482"/>
      <c r="G6" s="89"/>
    </row>
    <row r="7" spans="1:7" s="42" customFormat="1" ht="11.25" customHeight="1">
      <c r="A7" s="193" t="s">
        <v>392</v>
      </c>
      <c r="B7" s="180"/>
      <c r="C7" s="180"/>
      <c r="D7" s="180"/>
      <c r="E7" s="180"/>
      <c r="F7" s="181"/>
      <c r="G7" s="182">
        <v>1</v>
      </c>
    </row>
    <row r="8" spans="1:7" s="43" customFormat="1" ht="11.25" customHeight="1">
      <c r="A8" s="492" t="s">
        <v>140</v>
      </c>
      <c r="B8" s="495" t="s">
        <v>141</v>
      </c>
      <c r="C8" s="475" t="s">
        <v>142</v>
      </c>
      <c r="D8" s="495" t="s">
        <v>97</v>
      </c>
      <c r="E8" s="498"/>
      <c r="F8" s="492"/>
      <c r="G8" s="475" t="s">
        <v>98</v>
      </c>
    </row>
    <row r="9" spans="1:7" s="43" customFormat="1" ht="11.25" customHeight="1">
      <c r="A9" s="493"/>
      <c r="B9" s="496"/>
      <c r="C9" s="476"/>
      <c r="D9" s="497"/>
      <c r="E9" s="499"/>
      <c r="F9" s="494"/>
      <c r="G9" s="476"/>
    </row>
    <row r="10" spans="1:7" s="42" customFormat="1" ht="24" customHeight="1">
      <c r="A10" s="494"/>
      <c r="B10" s="497"/>
      <c r="C10" s="477"/>
      <c r="D10" s="183">
        <f>Parâmetros!E10</f>
        <v>2021</v>
      </c>
      <c r="E10" s="183">
        <f>D10+1</f>
        <v>2022</v>
      </c>
      <c r="F10" s="183">
        <f>E10+1</f>
        <v>2023</v>
      </c>
      <c r="G10" s="477"/>
    </row>
    <row r="11" spans="1:7" s="42" customFormat="1" ht="26.25" customHeight="1">
      <c r="A11" s="349" t="s">
        <v>567</v>
      </c>
      <c r="B11" s="184"/>
      <c r="C11" s="184"/>
      <c r="D11" s="185">
        <v>35000</v>
      </c>
      <c r="E11" s="186">
        <f>D11*(1+B24)</f>
        <v>36197</v>
      </c>
      <c r="F11" s="186">
        <f>E11*(1+B25)</f>
        <v>37402.360100000005</v>
      </c>
      <c r="G11" s="478" t="s">
        <v>144</v>
      </c>
    </row>
    <row r="12" spans="1:7" s="42" customFormat="1" ht="42" customHeight="1">
      <c r="A12" s="349" t="s">
        <v>568</v>
      </c>
      <c r="B12" s="184"/>
      <c r="C12" s="184"/>
      <c r="D12" s="185">
        <v>520000</v>
      </c>
      <c r="E12" s="186">
        <f>D12*(1+B24)</f>
        <v>537784</v>
      </c>
      <c r="F12" s="186">
        <f>E12*(1+B25)</f>
        <v>555692.2072000001</v>
      </c>
      <c r="G12" s="479"/>
    </row>
    <row r="13" spans="1:7" s="42" customFormat="1" ht="45.75" customHeight="1">
      <c r="A13" s="184"/>
      <c r="B13" s="184"/>
      <c r="C13" s="184"/>
      <c r="D13" s="185">
        <v>0</v>
      </c>
      <c r="E13" s="186">
        <f>D13*(1+B24)</f>
        <v>0</v>
      </c>
      <c r="F13" s="186">
        <f>E13*(1+B25)</f>
        <v>0</v>
      </c>
      <c r="G13" s="187" t="s">
        <v>145</v>
      </c>
    </row>
    <row r="14" spans="1:7" s="42" customFormat="1" ht="11.25" customHeight="1">
      <c r="A14" s="184"/>
      <c r="B14" s="184"/>
      <c r="C14" s="184"/>
      <c r="D14" s="185"/>
      <c r="E14" s="186">
        <f>D14*(1+B24)</f>
        <v>0</v>
      </c>
      <c r="F14" s="186">
        <f>E14*(1+B25)</f>
        <v>0</v>
      </c>
      <c r="G14" s="187"/>
    </row>
    <row r="15" spans="1:7" s="42" customFormat="1" ht="11.25" customHeight="1">
      <c r="A15" s="184"/>
      <c r="B15" s="184"/>
      <c r="C15" s="184"/>
      <c r="D15" s="185"/>
      <c r="E15" s="186">
        <f>D15*(1+B24)</f>
        <v>0</v>
      </c>
      <c r="F15" s="186">
        <f>E15*(1+B25)</f>
        <v>0</v>
      </c>
      <c r="G15" s="187"/>
    </row>
    <row r="16" spans="1:7" s="42" customFormat="1" ht="11.25" customHeight="1">
      <c r="A16" s="184"/>
      <c r="B16" s="184"/>
      <c r="C16" s="184"/>
      <c r="D16" s="185"/>
      <c r="E16" s="186">
        <f>D16*(1+B24)</f>
        <v>0</v>
      </c>
      <c r="F16" s="186">
        <f>E16*(1+B25)</f>
        <v>0</v>
      </c>
      <c r="G16" s="187"/>
    </row>
    <row r="17" spans="1:7" s="42" customFormat="1" ht="11.25" customHeight="1">
      <c r="A17" s="188"/>
      <c r="B17" s="188"/>
      <c r="C17" s="188"/>
      <c r="D17" s="189"/>
      <c r="E17" s="186">
        <f>D17*(1+B24)</f>
        <v>0</v>
      </c>
      <c r="F17" s="186">
        <f>E17*(1+B25)</f>
        <v>0</v>
      </c>
      <c r="G17" s="190"/>
    </row>
    <row r="18" spans="1:7" s="42" customFormat="1" ht="11.25" customHeight="1">
      <c r="A18" s="490" t="s">
        <v>84</v>
      </c>
      <c r="B18" s="490"/>
      <c r="C18" s="491"/>
      <c r="D18" s="191">
        <f>SUM(D11:D17)</f>
        <v>555000</v>
      </c>
      <c r="E18" s="191">
        <f>SUM(E11:E17)</f>
        <v>573981</v>
      </c>
      <c r="F18" s="191">
        <f>SUM(F11:F17)</f>
        <v>593094.5673000001</v>
      </c>
      <c r="G18" s="192" t="s">
        <v>143</v>
      </c>
    </row>
    <row r="19" spans="1:7" s="42" customFormat="1" ht="11.25" customHeight="1">
      <c r="A19" s="64" t="s">
        <v>176</v>
      </c>
      <c r="B19" s="45"/>
      <c r="C19" s="45"/>
      <c r="D19" s="45"/>
      <c r="E19" s="45"/>
      <c r="F19" s="45"/>
      <c r="G19" s="45"/>
    </row>
    <row r="20" spans="1:6" ht="12.75">
      <c r="A20" s="11" t="s">
        <v>549</v>
      </c>
      <c r="B20" s="44"/>
      <c r="C20" s="44"/>
      <c r="D20" s="44"/>
      <c r="E20" s="44"/>
      <c r="F20" s="44"/>
    </row>
    <row r="21" ht="12.75">
      <c r="A21" t="s">
        <v>132</v>
      </c>
    </row>
    <row r="22" ht="12.75">
      <c r="A22" s="11" t="s">
        <v>550</v>
      </c>
    </row>
    <row r="23" ht="12.75">
      <c r="A23" t="s">
        <v>135</v>
      </c>
    </row>
    <row r="24" spans="1:2" ht="12.75">
      <c r="A24" s="11" t="s">
        <v>524</v>
      </c>
      <c r="B24" s="39">
        <f>Parâmetros!F11</f>
        <v>0.0342</v>
      </c>
    </row>
    <row r="25" spans="1:2" ht="12.75">
      <c r="A25" s="11" t="s">
        <v>551</v>
      </c>
      <c r="B25" s="39">
        <f>Parâmetros!G11</f>
        <v>0.0333</v>
      </c>
    </row>
    <row r="26" ht="12.75">
      <c r="B26" s="39"/>
    </row>
  </sheetData>
  <sheetProtection/>
  <mergeCells count="13">
    <mergeCell ref="A18:C18"/>
    <mergeCell ref="A5:F5"/>
    <mergeCell ref="A6:F6"/>
    <mergeCell ref="A8:A10"/>
    <mergeCell ref="B8:B10"/>
    <mergeCell ref="C8:C10"/>
    <mergeCell ref="D8:F9"/>
    <mergeCell ref="G8:G10"/>
    <mergeCell ref="G11:G12"/>
    <mergeCell ref="A1:F1"/>
    <mergeCell ref="A2:F2"/>
    <mergeCell ref="A3:F3"/>
    <mergeCell ref="A4:F4"/>
  </mergeCells>
  <printOptions/>
  <pageMargins left="0.7874015748031497" right="0.7874015748031497" top="0.984251968503937" bottom="0.984251968503937" header="0.5118110236220472" footer="0.5118110236220472"/>
  <pageSetup horizontalDpi="300" verticalDpi="300" orientation="portrait" r:id="rId2"/>
  <drawing r:id="rId1"/>
</worksheet>
</file>

<file path=xl/worksheets/sheet13.xml><?xml version="1.0" encoding="utf-8"?>
<worksheet xmlns="http://schemas.openxmlformats.org/spreadsheetml/2006/main" xmlns:r="http://schemas.openxmlformats.org/officeDocument/2006/relationships">
  <sheetPr codeName="Plan18"/>
  <dimension ref="A1:B31"/>
  <sheetViews>
    <sheetView zoomScale="90" zoomScaleNormal="90" zoomScalePageLayoutView="0" workbookViewId="0" topLeftCell="A1">
      <selection activeCell="B20" sqref="B20"/>
    </sheetView>
  </sheetViews>
  <sheetFormatPr defaultColWidth="9.140625" defaultRowHeight="12.75"/>
  <cols>
    <col min="1" max="1" width="55.57421875" style="11" customWidth="1"/>
    <col min="2" max="2" width="47.57421875" style="11" customWidth="1"/>
    <col min="3" max="16384" width="9.140625" style="11" customWidth="1"/>
  </cols>
  <sheetData>
    <row r="1" spans="1:2" ht="14.25">
      <c r="A1" s="464" t="str">
        <f>Parâmetros!A7</f>
        <v>Município de :</v>
      </c>
      <c r="B1" s="463"/>
    </row>
    <row r="2" spans="1:2" ht="14.25">
      <c r="A2" s="461" t="s">
        <v>36</v>
      </c>
      <c r="B2" s="463"/>
    </row>
    <row r="3" spans="1:2" ht="14.25">
      <c r="A3" s="461" t="str">
        <f>'Metas Cons'!A3:M3</f>
        <v>ANEXO DE METAS FISCAIS</v>
      </c>
      <c r="B3" s="463"/>
    </row>
    <row r="4" spans="1:2" ht="15">
      <c r="A4" s="465" t="s">
        <v>390</v>
      </c>
      <c r="B4" s="467"/>
    </row>
    <row r="5" spans="1:2" ht="14.25">
      <c r="A5" s="461" t="s">
        <v>541</v>
      </c>
      <c r="B5" s="463"/>
    </row>
    <row r="6" spans="1:2" ht="14.25">
      <c r="A6" s="461"/>
      <c r="B6" s="463"/>
    </row>
    <row r="7" spans="1:2" ht="15">
      <c r="A7" s="194" t="s">
        <v>391</v>
      </c>
      <c r="B7" s="195">
        <v>1</v>
      </c>
    </row>
    <row r="8" spans="1:2" s="12" customFormat="1" ht="25.5" customHeight="1">
      <c r="A8" s="175" t="s">
        <v>99</v>
      </c>
      <c r="B8" s="179" t="s">
        <v>552</v>
      </c>
    </row>
    <row r="9" spans="1:2" ht="15">
      <c r="A9" s="196" t="s">
        <v>100</v>
      </c>
      <c r="B9" s="197">
        <f>(B10+B11)</f>
        <v>3096908.3995214645</v>
      </c>
    </row>
    <row r="10" spans="1:2" ht="14.25">
      <c r="A10" s="176" t="s">
        <v>128</v>
      </c>
      <c r="B10" s="178">
        <f>(Projeções!G9/(1+Parâmetros!E11))-(Projeções!F9*(1+Parâmetros!D11))</f>
        <v>838327.6340353955</v>
      </c>
    </row>
    <row r="11" spans="1:2" ht="14.25">
      <c r="A11" s="176" t="s">
        <v>129</v>
      </c>
      <c r="B11" s="178">
        <f>(Projeções!G39/(1+Parâmetros!E11))-(Projeções!F39*(1+Parâmetros!D11))</f>
        <v>2258580.765486069</v>
      </c>
    </row>
    <row r="12" spans="1:2" ht="14.25">
      <c r="A12" s="176" t="s">
        <v>165</v>
      </c>
      <c r="B12" s="178">
        <v>0</v>
      </c>
    </row>
    <row r="13" spans="1:2" ht="14.25">
      <c r="A13" s="177" t="s">
        <v>138</v>
      </c>
      <c r="B13" s="178">
        <f>(Projeções!G106/(1+Parâmetros!E11)-(Projeções!F106*(1+Parâmetros!D11)))</f>
        <v>-824517.8672295101</v>
      </c>
    </row>
    <row r="14" spans="1:2" ht="15">
      <c r="A14" s="198" t="s">
        <v>101</v>
      </c>
      <c r="B14" s="199">
        <f>B9+B13</f>
        <v>2272390.5322919544</v>
      </c>
    </row>
    <row r="15" spans="1:2" ht="14.25">
      <c r="A15" s="177" t="s">
        <v>102</v>
      </c>
      <c r="B15" s="200">
        <v>0</v>
      </c>
    </row>
    <row r="16" spans="1:2" ht="15">
      <c r="A16" s="177" t="s">
        <v>103</v>
      </c>
      <c r="B16" s="199">
        <f>B14+B15</f>
        <v>2272390.5322919544</v>
      </c>
    </row>
    <row r="17" spans="1:2" ht="14.25">
      <c r="A17" s="176" t="s">
        <v>104</v>
      </c>
      <c r="B17" s="178"/>
    </row>
    <row r="18" spans="1:2" ht="15">
      <c r="A18" s="198" t="s">
        <v>162</v>
      </c>
      <c r="B18" s="199">
        <f>B19+B20</f>
        <v>2188162.1086119264</v>
      </c>
    </row>
    <row r="19" spans="1:2" ht="14.25">
      <c r="A19" s="177" t="s">
        <v>130</v>
      </c>
      <c r="B19" s="178">
        <f>Projeções!G119/(1+Parâmetros!E11)-(Projeções!F119*(1+Parâmetros!D11))</f>
        <v>623485.3395793177</v>
      </c>
    </row>
    <row r="20" spans="1:2" ht="14.25">
      <c r="A20" s="177" t="s">
        <v>131</v>
      </c>
      <c r="B20" s="178">
        <f>Projeções!G129/(1+Parâmetros!E11)-Projeções!F129*(1+Parâmetros!D11)</f>
        <v>1564676.7690326087</v>
      </c>
    </row>
    <row r="21" spans="1:2" ht="15">
      <c r="A21" s="198" t="s">
        <v>163</v>
      </c>
      <c r="B21" s="201">
        <v>0</v>
      </c>
    </row>
    <row r="22" spans="1:2" ht="21" customHeight="1">
      <c r="A22" s="198" t="s">
        <v>164</v>
      </c>
      <c r="B22" s="202">
        <f>IF(B16-B17-B18&lt;0,"SEM MARGEM",B16-B17-B18)</f>
        <v>84228.42368002795</v>
      </c>
    </row>
    <row r="23" spans="1:2" ht="15">
      <c r="A23" s="500" t="s">
        <v>174</v>
      </c>
      <c r="B23" s="501"/>
    </row>
    <row r="24" ht="12.75">
      <c r="A24" s="7"/>
    </row>
    <row r="25" spans="1:2" ht="12.75">
      <c r="A25" s="57"/>
      <c r="B25" s="57"/>
    </row>
    <row r="26" ht="12.75">
      <c r="A26" s="57"/>
    </row>
    <row r="27" ht="12.75">
      <c r="A27" s="57"/>
    </row>
    <row r="28" ht="12.75">
      <c r="A28" s="57"/>
    </row>
    <row r="29" ht="12.75">
      <c r="A29" s="57"/>
    </row>
    <row r="30" ht="12.75">
      <c r="A30" s="57"/>
    </row>
    <row r="31" ht="12.75">
      <c r="A31" s="57"/>
    </row>
  </sheetData>
  <sheetProtection/>
  <mergeCells count="7">
    <mergeCell ref="A1:B1"/>
    <mergeCell ref="A2:B2"/>
    <mergeCell ref="A23:B23"/>
    <mergeCell ref="A3:B3"/>
    <mergeCell ref="A4:B4"/>
    <mergeCell ref="A5:B5"/>
    <mergeCell ref="A6:B6"/>
  </mergeCells>
  <printOptions/>
  <pageMargins left="0.787401575" right="0.787401575" top="0.984251969" bottom="0.984251969" header="0.492125985" footer="0.492125985"/>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D25"/>
  <sheetViews>
    <sheetView tabSelected="1" zoomScalePageLayoutView="0" workbookViewId="0" topLeftCell="A7">
      <selection activeCell="D21" sqref="D21"/>
    </sheetView>
  </sheetViews>
  <sheetFormatPr defaultColWidth="9.140625" defaultRowHeight="12.75"/>
  <cols>
    <col min="1" max="1" width="38.8515625" style="11" customWidth="1"/>
    <col min="2" max="2" width="15.7109375" style="11" customWidth="1"/>
    <col min="3" max="3" width="36.8515625" style="11" customWidth="1"/>
    <col min="4" max="4" width="15.7109375" style="11" customWidth="1"/>
    <col min="5" max="5" width="9.140625" style="11" customWidth="1"/>
  </cols>
  <sheetData>
    <row r="1" spans="1:4" ht="14.25">
      <c r="A1" s="504" t="str">
        <f>Parâmetros!A7</f>
        <v>Município de :</v>
      </c>
      <c r="B1" s="502"/>
      <c r="C1" s="502"/>
      <c r="D1" s="502"/>
    </row>
    <row r="2" spans="1:4" ht="14.25">
      <c r="A2" s="502" t="s">
        <v>36</v>
      </c>
      <c r="B2" s="502"/>
      <c r="C2" s="502"/>
      <c r="D2" s="502"/>
    </row>
    <row r="3" spans="1:4" ht="14.25">
      <c r="A3" s="502" t="s">
        <v>147</v>
      </c>
      <c r="B3" s="502"/>
      <c r="C3" s="502"/>
      <c r="D3" s="502"/>
    </row>
    <row r="4" spans="1:4" ht="15">
      <c r="A4" s="505" t="s">
        <v>105</v>
      </c>
      <c r="B4" s="505"/>
      <c r="C4" s="505"/>
      <c r="D4" s="505"/>
    </row>
    <row r="5" spans="1:4" ht="14.25">
      <c r="A5" s="502" t="s">
        <v>541</v>
      </c>
      <c r="B5" s="502"/>
      <c r="C5" s="502"/>
      <c r="D5" s="502"/>
    </row>
    <row r="6" spans="1:4" ht="14.25">
      <c r="A6" s="503"/>
      <c r="B6" s="503"/>
      <c r="C6" s="503"/>
      <c r="D6" s="503"/>
    </row>
    <row r="7" spans="1:4" ht="14.25">
      <c r="A7" s="506" t="s">
        <v>396</v>
      </c>
      <c r="B7" s="506"/>
      <c r="C7" s="507">
        <v>1</v>
      </c>
      <c r="D7" s="507"/>
    </row>
    <row r="8" spans="1:4" ht="15">
      <c r="A8" s="509" t="s">
        <v>148</v>
      </c>
      <c r="B8" s="509"/>
      <c r="C8" s="509" t="s">
        <v>106</v>
      </c>
      <c r="D8" s="509"/>
    </row>
    <row r="9" spans="1:4" ht="15">
      <c r="A9" s="203" t="s">
        <v>107</v>
      </c>
      <c r="B9" s="203" t="s">
        <v>57</v>
      </c>
      <c r="C9" s="203" t="s">
        <v>107</v>
      </c>
      <c r="D9" s="203" t="s">
        <v>57</v>
      </c>
    </row>
    <row r="10" spans="1:4" ht="28.5">
      <c r="A10" s="204" t="s">
        <v>149</v>
      </c>
      <c r="B10" s="205">
        <v>390000</v>
      </c>
      <c r="C10" s="206" t="s">
        <v>566</v>
      </c>
      <c r="D10" s="205">
        <v>390000</v>
      </c>
    </row>
    <row r="11" spans="1:4" ht="28.5">
      <c r="A11" s="204" t="s">
        <v>150</v>
      </c>
      <c r="B11" s="205"/>
      <c r="C11" s="206"/>
      <c r="D11" s="205"/>
    </row>
    <row r="12" spans="1:4" ht="14.25">
      <c r="A12" s="204" t="s">
        <v>151</v>
      </c>
      <c r="B12" s="205"/>
      <c r="C12" s="206"/>
      <c r="D12" s="205"/>
    </row>
    <row r="13" spans="1:4" ht="14.25">
      <c r="A13" s="204" t="s">
        <v>152</v>
      </c>
      <c r="B13" s="205"/>
      <c r="C13" s="206"/>
      <c r="D13" s="205"/>
    </row>
    <row r="14" spans="1:4" ht="14.25">
      <c r="A14" s="204" t="s">
        <v>153</v>
      </c>
      <c r="B14" s="205">
        <v>0</v>
      </c>
      <c r="C14" s="206"/>
      <c r="D14" s="205"/>
    </row>
    <row r="15" spans="1:4" ht="14.25">
      <c r="A15" s="204" t="s">
        <v>154</v>
      </c>
      <c r="B15" s="205"/>
      <c r="C15" s="206"/>
      <c r="D15" s="205"/>
    </row>
    <row r="16" spans="1:4" ht="15">
      <c r="A16" s="207" t="s">
        <v>155</v>
      </c>
      <c r="B16" s="208">
        <f>SUM(B10:B15)</f>
        <v>390000</v>
      </c>
      <c r="C16" s="209" t="s">
        <v>155</v>
      </c>
      <c r="D16" s="210">
        <f>SUM(D10:D15)</f>
        <v>390000</v>
      </c>
    </row>
    <row r="17" spans="1:4" ht="14.25">
      <c r="A17" s="510"/>
      <c r="B17" s="510"/>
      <c r="C17" s="511"/>
      <c r="D17" s="512"/>
    </row>
    <row r="18" spans="1:4" ht="15">
      <c r="A18" s="508" t="s">
        <v>156</v>
      </c>
      <c r="B18" s="508"/>
      <c r="C18" s="509" t="s">
        <v>106</v>
      </c>
      <c r="D18" s="509"/>
    </row>
    <row r="19" spans="1:4" ht="15">
      <c r="A19" s="203" t="s">
        <v>107</v>
      </c>
      <c r="B19" s="203" t="s">
        <v>57</v>
      </c>
      <c r="C19" s="203" t="s">
        <v>107</v>
      </c>
      <c r="D19" s="203" t="s">
        <v>57</v>
      </c>
    </row>
    <row r="20" spans="1:4" ht="28.5">
      <c r="A20" s="204" t="s">
        <v>157</v>
      </c>
      <c r="B20" s="205">
        <v>302490.31</v>
      </c>
      <c r="C20" s="206" t="s">
        <v>566</v>
      </c>
      <c r="D20" s="205">
        <v>302490.31</v>
      </c>
    </row>
    <row r="21" spans="1:4" ht="14.25">
      <c r="A21" s="204" t="s">
        <v>158</v>
      </c>
      <c r="B21" s="205"/>
      <c r="C21" s="206"/>
      <c r="D21" s="205"/>
    </row>
    <row r="22" spans="1:4" ht="14.25">
      <c r="A22" s="204" t="s">
        <v>159</v>
      </c>
      <c r="B22" s="205"/>
      <c r="C22" s="206"/>
      <c r="D22" s="205"/>
    </row>
    <row r="23" spans="1:4" ht="14.25">
      <c r="A23" s="204" t="s">
        <v>160</v>
      </c>
      <c r="B23" s="205"/>
      <c r="C23" s="206"/>
      <c r="D23" s="205"/>
    </row>
    <row r="24" spans="1:4" ht="14.25">
      <c r="A24" s="204" t="s">
        <v>155</v>
      </c>
      <c r="B24" s="211">
        <f>SUM(B20:B23)</f>
        <v>302490.31</v>
      </c>
      <c r="C24" s="204" t="s">
        <v>155</v>
      </c>
      <c r="D24" s="211">
        <f>SUM(D20:D23)</f>
        <v>302490.31</v>
      </c>
    </row>
    <row r="25" spans="1:4" ht="15">
      <c r="A25" s="209" t="s">
        <v>84</v>
      </c>
      <c r="B25" s="210">
        <f>B16+B24</f>
        <v>692490.31</v>
      </c>
      <c r="C25" s="209" t="s">
        <v>84</v>
      </c>
      <c r="D25" s="210">
        <f>D16+D24</f>
        <v>692490.31</v>
      </c>
    </row>
  </sheetData>
  <sheetProtection/>
  <mergeCells count="14">
    <mergeCell ref="A7:B7"/>
    <mergeCell ref="C7:D7"/>
    <mergeCell ref="A18:B18"/>
    <mergeCell ref="C18:D18"/>
    <mergeCell ref="A8:B8"/>
    <mergeCell ref="C8:D8"/>
    <mergeCell ref="A17:B17"/>
    <mergeCell ref="C17:D17"/>
    <mergeCell ref="A5:D5"/>
    <mergeCell ref="A6:D6"/>
    <mergeCell ref="A1:D1"/>
    <mergeCell ref="A2:D2"/>
    <mergeCell ref="A3:D3"/>
    <mergeCell ref="A4:D4"/>
  </mergeCells>
  <printOptions/>
  <pageMargins left="0.787401575" right="0.787401575" top="0.984251969" bottom="0.984251969" header="0.492125985" footer="0.492125985"/>
  <pageSetup orientation="portrait" paperSize="9"/>
  <drawing r:id="rId1"/>
</worksheet>
</file>

<file path=xl/worksheets/sheet2.xml><?xml version="1.0" encoding="utf-8"?>
<worksheet xmlns="http://schemas.openxmlformats.org/spreadsheetml/2006/main" xmlns:r="http://schemas.openxmlformats.org/officeDocument/2006/relationships">
  <sheetPr codeName="Plan3"/>
  <dimension ref="A1:FU310"/>
  <sheetViews>
    <sheetView zoomScale="75" zoomScaleNormal="75" zoomScaleSheetLayoutView="30" workbookViewId="0" topLeftCell="A98">
      <selection activeCell="C107" sqref="C107"/>
    </sheetView>
  </sheetViews>
  <sheetFormatPr defaultColWidth="19.140625" defaultRowHeight="12.75"/>
  <cols>
    <col min="1" max="1" width="27.7109375" style="4" customWidth="1"/>
    <col min="2" max="2" width="62.57421875" style="4" customWidth="1"/>
    <col min="3" max="6" width="20.7109375" style="4" customWidth="1"/>
    <col min="7" max="7" width="22.421875" style="4" customWidth="1"/>
    <col min="8" max="8" width="22.8515625" style="4" customWidth="1"/>
    <col min="9" max="9" width="23.00390625" style="4" customWidth="1"/>
    <col min="10" max="177" width="19.140625" style="85" customWidth="1"/>
    <col min="178" max="16384" width="19.140625" style="4" customWidth="1"/>
  </cols>
  <sheetData>
    <row r="1" spans="1:177" s="2" customFormat="1" ht="17.25" customHeight="1">
      <c r="A1" s="362" t="str">
        <f>Parâmetros!A7</f>
        <v>Município de :</v>
      </c>
      <c r="B1" s="363"/>
      <c r="C1" s="363"/>
      <c r="D1" s="363"/>
      <c r="E1" s="363"/>
      <c r="F1" s="363"/>
      <c r="G1" s="363"/>
      <c r="H1" s="363"/>
      <c r="I1" s="363"/>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77"/>
      <c r="FE1" s="77"/>
      <c r="FF1" s="77"/>
      <c r="FG1" s="77"/>
      <c r="FH1" s="77"/>
      <c r="FI1" s="77"/>
      <c r="FJ1" s="77"/>
      <c r="FK1" s="77"/>
      <c r="FL1" s="77"/>
      <c r="FM1" s="77"/>
      <c r="FN1" s="77"/>
      <c r="FO1" s="77"/>
      <c r="FP1" s="77"/>
      <c r="FQ1" s="77"/>
      <c r="FR1" s="77"/>
      <c r="FS1" s="77"/>
      <c r="FT1" s="77"/>
      <c r="FU1" s="77"/>
    </row>
    <row r="2" spans="1:177" s="2" customFormat="1" ht="30" customHeight="1">
      <c r="A2" s="364" t="str">
        <f>Parâmetros!A8</f>
        <v>LEI DE DIRETRIZES ORÇAMENTÁRIAS  PARA 2021</v>
      </c>
      <c r="B2" s="363"/>
      <c r="C2" s="363"/>
      <c r="D2" s="363"/>
      <c r="E2" s="363"/>
      <c r="F2" s="363"/>
      <c r="G2" s="363"/>
      <c r="H2" s="363"/>
      <c r="I2" s="363"/>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c r="FF2" s="77"/>
      <c r="FG2" s="77"/>
      <c r="FH2" s="77"/>
      <c r="FI2" s="77"/>
      <c r="FJ2" s="77"/>
      <c r="FK2" s="77"/>
      <c r="FL2" s="77"/>
      <c r="FM2" s="77"/>
      <c r="FN2" s="77"/>
      <c r="FO2" s="77"/>
      <c r="FP2" s="77"/>
      <c r="FQ2" s="77"/>
      <c r="FR2" s="77"/>
      <c r="FS2" s="77"/>
      <c r="FT2" s="77"/>
      <c r="FU2" s="77"/>
    </row>
    <row r="3" spans="1:177" s="2" customFormat="1" ht="19.5" customHeight="1">
      <c r="A3" s="365" t="s">
        <v>532</v>
      </c>
      <c r="B3" s="363"/>
      <c r="C3" s="363"/>
      <c r="D3" s="363"/>
      <c r="E3" s="363"/>
      <c r="F3" s="363"/>
      <c r="G3" s="363"/>
      <c r="H3" s="363"/>
      <c r="I3" s="363"/>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c r="FF3" s="77"/>
      <c r="FG3" s="77"/>
      <c r="FH3" s="77"/>
      <c r="FI3" s="77"/>
      <c r="FJ3" s="77"/>
      <c r="FK3" s="77"/>
      <c r="FL3" s="77"/>
      <c r="FM3" s="77"/>
      <c r="FN3" s="77"/>
      <c r="FO3" s="77"/>
      <c r="FP3" s="77"/>
      <c r="FQ3" s="77"/>
      <c r="FR3" s="77"/>
      <c r="FS3" s="77"/>
      <c r="FT3" s="77"/>
      <c r="FU3" s="77"/>
    </row>
    <row r="4" spans="1:177" s="2" customFormat="1" ht="15.75" hidden="1">
      <c r="A4" s="15"/>
      <c r="B4" s="16"/>
      <c r="C4" s="16"/>
      <c r="D4" s="16"/>
      <c r="E4" s="16"/>
      <c r="F4" s="16"/>
      <c r="G4" s="16"/>
      <c r="H4" s="16"/>
      <c r="I4" s="16"/>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row>
    <row r="5" spans="1:177" s="2" customFormat="1" ht="15.75">
      <c r="A5" s="17"/>
      <c r="B5" s="18"/>
      <c r="C5" s="18"/>
      <c r="D5" s="18"/>
      <c r="E5" s="18"/>
      <c r="F5" s="18"/>
      <c r="G5" s="18"/>
      <c r="H5" s="18"/>
      <c r="I5" s="19" t="s">
        <v>55</v>
      </c>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c r="FF5" s="77"/>
      <c r="FG5" s="77"/>
      <c r="FH5" s="77"/>
      <c r="FI5" s="77"/>
      <c r="FJ5" s="77"/>
      <c r="FK5" s="77"/>
      <c r="FL5" s="77"/>
      <c r="FM5" s="77"/>
      <c r="FN5" s="77"/>
      <c r="FO5" s="77"/>
      <c r="FP5" s="77"/>
      <c r="FQ5" s="77"/>
      <c r="FR5" s="77"/>
      <c r="FS5" s="77"/>
      <c r="FT5" s="77"/>
      <c r="FU5" s="77"/>
    </row>
    <row r="6" spans="1:177" s="1" customFormat="1" ht="15.75">
      <c r="A6" s="122"/>
      <c r="B6" s="123" t="s">
        <v>0</v>
      </c>
      <c r="C6" s="124" t="s">
        <v>178</v>
      </c>
      <c r="D6" s="124" t="s">
        <v>178</v>
      </c>
      <c r="E6" s="124" t="s">
        <v>178</v>
      </c>
      <c r="F6" s="125" t="s">
        <v>121</v>
      </c>
      <c r="G6" s="125" t="s">
        <v>12</v>
      </c>
      <c r="H6" s="126" t="s">
        <v>12</v>
      </c>
      <c r="I6" s="127" t="s">
        <v>12</v>
      </c>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row>
    <row r="7" spans="1:177" s="1" customFormat="1" ht="27.75" customHeight="1">
      <c r="A7" s="128"/>
      <c r="B7" s="129" t="s">
        <v>8</v>
      </c>
      <c r="C7" s="130">
        <f>Parâmetros!B10-1</f>
        <v>2017</v>
      </c>
      <c r="D7" s="131">
        <f aca="true" t="shared" si="0" ref="D7:I7">C7+1</f>
        <v>2018</v>
      </c>
      <c r="E7" s="131">
        <f t="shared" si="0"/>
        <v>2019</v>
      </c>
      <c r="F7" s="131">
        <f t="shared" si="0"/>
        <v>2020</v>
      </c>
      <c r="G7" s="131">
        <f t="shared" si="0"/>
        <v>2021</v>
      </c>
      <c r="H7" s="131">
        <f t="shared" si="0"/>
        <v>2022</v>
      </c>
      <c r="I7" s="131">
        <f t="shared" si="0"/>
        <v>2023</v>
      </c>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row>
    <row r="8" spans="1:177" s="68" customFormat="1" ht="17.25" customHeight="1">
      <c r="A8" s="132" t="s">
        <v>179</v>
      </c>
      <c r="B8" s="133" t="s">
        <v>180</v>
      </c>
      <c r="C8" s="134">
        <f aca="true" t="shared" si="1" ref="C8:I8">C9+C15+C23+C34+C35+C36+C39+C67</f>
        <v>64910931.290000014</v>
      </c>
      <c r="D8" s="134">
        <f t="shared" si="1"/>
        <v>68309432.60000001</v>
      </c>
      <c r="E8" s="134">
        <f t="shared" si="1"/>
        <v>74019102.28999999</v>
      </c>
      <c r="F8" s="134">
        <f t="shared" si="1"/>
        <v>73979500</v>
      </c>
      <c r="G8" s="134">
        <f t="shared" si="1"/>
        <v>80786621.36063349</v>
      </c>
      <c r="H8" s="134">
        <f t="shared" si="1"/>
        <v>87064960.2898166</v>
      </c>
      <c r="I8" s="134">
        <f t="shared" si="1"/>
        <v>94479115.14459258</v>
      </c>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row>
    <row r="9" spans="1:177" s="8" customFormat="1" ht="12.75">
      <c r="A9" s="135" t="s">
        <v>181</v>
      </c>
      <c r="B9" s="136" t="s">
        <v>182</v>
      </c>
      <c r="C9" s="137">
        <f aca="true" t="shared" si="2" ref="C9:I9">C10+C11+C12+C13+C14</f>
        <v>8276681.5</v>
      </c>
      <c r="D9" s="137">
        <f t="shared" si="2"/>
        <v>8936456.39</v>
      </c>
      <c r="E9" s="137">
        <f t="shared" si="2"/>
        <v>10248247.73</v>
      </c>
      <c r="F9" s="137">
        <f t="shared" si="2"/>
        <v>9304500</v>
      </c>
      <c r="G9" s="137">
        <f t="shared" si="2"/>
        <v>10608331.346121669</v>
      </c>
      <c r="H9" s="137">
        <f t="shared" si="2"/>
        <v>11213749.69940263</v>
      </c>
      <c r="I9" s="137">
        <f t="shared" si="2"/>
        <v>11570807.139397819</v>
      </c>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row>
    <row r="10" spans="1:177" s="8" customFormat="1" ht="25.5">
      <c r="A10" s="138" t="s">
        <v>363</v>
      </c>
      <c r="B10" s="139" t="s">
        <v>366</v>
      </c>
      <c r="C10" s="65">
        <v>512925.65</v>
      </c>
      <c r="D10" s="65">
        <v>483753.26</v>
      </c>
      <c r="E10" s="65">
        <v>662529.67</v>
      </c>
      <c r="F10" s="65">
        <v>640000</v>
      </c>
      <c r="G10" s="140">
        <f>(((D10*(1+Parâmetros!B11)*(1+Parâmetros!C11)*(1+Parâmetros!D11))+(E10*(1+Parâmetros!C11)*(1+Parâmetros!D11)+(F10*(1+Parâmetros!D11))))/3)*(1+Parâmetros!E11)*(1+Parâmetros!E15)</f>
        <v>663202.6336641634</v>
      </c>
      <c r="H10" s="140">
        <f>G10*(1+Parâmetros!F11)*(1+Parâmetros!F15)</f>
        <v>701051.6631923886</v>
      </c>
      <c r="I10" s="140">
        <f>H10*(1+Parâmetros!G11)*(1+Parâmetros!G15)</f>
        <v>723373.876446103</v>
      </c>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row>
    <row r="11" spans="1:177" s="8" customFormat="1" ht="12.75">
      <c r="A11" s="138" t="s">
        <v>364</v>
      </c>
      <c r="B11" s="139" t="s">
        <v>367</v>
      </c>
      <c r="C11" s="65">
        <v>33668.62</v>
      </c>
      <c r="D11" s="65">
        <v>31360.61</v>
      </c>
      <c r="E11" s="65">
        <v>43533.27</v>
      </c>
      <c r="F11" s="65">
        <v>10000</v>
      </c>
      <c r="G11" s="140">
        <f>(((D11*(1+Parâmetros!B11)*(1+Parâmetros!C11)*(1+Parâmetros!D11))+(E11*(1+Parâmetros!C11)*(1+Parâmetros!D11)+(F11*(1+Parâmetros!D11))))/3)*(1+Parâmetros!E11)*(1+Parâmetros!E15)</f>
        <v>31950.739038312502</v>
      </c>
      <c r="H11" s="140">
        <f>G11*(1+Parâmetros!F11)*(1+Parâmetros!F15)</f>
        <v>33774.17037577321</v>
      </c>
      <c r="I11" s="140">
        <f>H11*(1+Parâmetros!G11)*(1+Parâmetros!G15)</f>
        <v>34849.57504732364</v>
      </c>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row>
    <row r="12" spans="1:177" s="8" customFormat="1" ht="12.75">
      <c r="A12" s="138" t="s">
        <v>183</v>
      </c>
      <c r="B12" s="139" t="s">
        <v>365</v>
      </c>
      <c r="C12" s="65">
        <v>6984633.66</v>
      </c>
      <c r="D12" s="65">
        <v>7369460.09</v>
      </c>
      <c r="E12" s="65">
        <v>8473040.96</v>
      </c>
      <c r="F12" s="65">
        <v>7650000</v>
      </c>
      <c r="G12" s="140">
        <f>(((D12*(1+Parâmetros!B11)*(1+Parâmetros!C11)*(1+Parâmetros!D11))+(E12*(1+Parâmetros!C11)*(1+Parâmetros!D11)+(F12*(1+Parâmetros!D11))))/3)*(1+Parâmetros!E11)*(1+Parâmetros!E15)</f>
        <v>8748096.218528993</v>
      </c>
      <c r="H12" s="140">
        <f>G12*(1+Parâmetros!F11)*(1+Parâmetros!F15)</f>
        <v>9247350.798176104</v>
      </c>
      <c r="I12" s="140">
        <f>H12*(1+Parâmetros!G11)*(1+Parâmetros!G15)</f>
        <v>9541796.054334274</v>
      </c>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row>
    <row r="13" spans="1:177" s="8" customFormat="1" ht="12" customHeight="1">
      <c r="A13" s="138" t="s">
        <v>184</v>
      </c>
      <c r="B13" s="139" t="s">
        <v>185</v>
      </c>
      <c r="C13" s="65">
        <v>736601.58</v>
      </c>
      <c r="D13" s="65">
        <v>1047700.12</v>
      </c>
      <c r="E13" s="65">
        <v>1065471.32</v>
      </c>
      <c r="F13" s="65">
        <v>1000000</v>
      </c>
      <c r="G13" s="140">
        <f>(((D13*(1+Parâmetros!B11)*(1+Parâmetros!C11)*(1+Parâmetros!D11))+(E13*(1+Parâmetros!C11)*(1+Parâmetros!D11)+(F13*(1+Parâmetros!D11))))/3)*(1+Parâmetros!E11)*(1+Parâmetros!E15)</f>
        <v>1160484.1480974732</v>
      </c>
      <c r="H13" s="140">
        <f>G13*(1+Parâmetros!F11)*(1+Parâmetros!F15)</f>
        <v>1226713.075063135</v>
      </c>
      <c r="I13" s="140">
        <f>H13*(1+Parâmetros!G11)*(1+Parâmetros!G15)</f>
        <v>1265772.893761781</v>
      </c>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row>
    <row r="14" spans="1:177" s="8" customFormat="1" ht="12.75">
      <c r="A14" s="138" t="s">
        <v>186</v>
      </c>
      <c r="B14" s="139" t="s">
        <v>187</v>
      </c>
      <c r="C14" s="65">
        <v>8851.99</v>
      </c>
      <c r="D14" s="65">
        <v>4182.31</v>
      </c>
      <c r="E14" s="65">
        <v>3672.51</v>
      </c>
      <c r="F14" s="65">
        <v>4500</v>
      </c>
      <c r="G14" s="140">
        <f>(((D14*(1+Parâmetros!B11)*(1+Parâmetros!C11)*(1+Parâmetros!D11))+(E14*(1+Parâmetros!C11)*(1+Parâmetros!D11)+(F14*(1+Parâmetros!D11))))/3)*(1+Parâmetros!E11)*(1+Parâmetros!E15)</f>
        <v>4597.606792724833</v>
      </c>
      <c r="H14" s="140">
        <f>G14*(1+Parâmetros!F11)*(1+Parâmetros!F15)</f>
        <v>4859.992595229244</v>
      </c>
      <c r="I14" s="140">
        <f>H14*(1+Parâmetros!G11)*(1+Parâmetros!G15)</f>
        <v>5014.7398083350035</v>
      </c>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row>
    <row r="15" spans="1:177" ht="12.75">
      <c r="A15" s="135" t="s">
        <v>188</v>
      </c>
      <c r="B15" s="136" t="s">
        <v>189</v>
      </c>
      <c r="C15" s="137">
        <f aca="true" t="shared" si="3" ref="C15:I15">C16+C21+C22</f>
        <v>1000642.78</v>
      </c>
      <c r="D15" s="137">
        <f t="shared" si="3"/>
        <v>1276969.79</v>
      </c>
      <c r="E15" s="137">
        <f t="shared" si="3"/>
        <v>1490244.07</v>
      </c>
      <c r="F15" s="137">
        <f t="shared" si="3"/>
        <v>1600000</v>
      </c>
      <c r="G15" s="137">
        <f t="shared" si="3"/>
        <v>1637354.3481678346</v>
      </c>
      <c r="H15" s="137">
        <f t="shared" si="3"/>
        <v>1735685.6635470537</v>
      </c>
      <c r="I15" s="137">
        <f t="shared" si="3"/>
        <v>1837424.3540486784</v>
      </c>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row>
    <row r="16" spans="1:177" ht="12.75">
      <c r="A16" s="135" t="s">
        <v>190</v>
      </c>
      <c r="B16" s="136" t="s">
        <v>191</v>
      </c>
      <c r="C16" s="137">
        <f aca="true" t="shared" si="4" ref="C16:I16">C17+C18+C19+C20</f>
        <v>0</v>
      </c>
      <c r="D16" s="137">
        <f t="shared" si="4"/>
        <v>0</v>
      </c>
      <c r="E16" s="137">
        <f t="shared" si="4"/>
        <v>0</v>
      </c>
      <c r="F16" s="137">
        <f t="shared" si="4"/>
        <v>0</v>
      </c>
      <c r="G16" s="137">
        <f t="shared" si="4"/>
        <v>0</v>
      </c>
      <c r="H16" s="137">
        <f t="shared" si="4"/>
        <v>0</v>
      </c>
      <c r="I16" s="137">
        <f t="shared" si="4"/>
        <v>0</v>
      </c>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row>
    <row r="17" spans="1:177" ht="25.5">
      <c r="A17" s="138" t="s">
        <v>192</v>
      </c>
      <c r="B17" s="139" t="s">
        <v>352</v>
      </c>
      <c r="C17" s="65">
        <v>0</v>
      </c>
      <c r="D17" s="65">
        <v>0</v>
      </c>
      <c r="E17" s="65">
        <v>0</v>
      </c>
      <c r="F17" s="65">
        <v>0</v>
      </c>
      <c r="G17" s="140">
        <f>(((D17*(1+Parâmetros!B11)*(1+Parâmetros!C11)*(1+Parâmetros!D11))+(E17*(1+Parâmetros!C11)*(1+Parâmetros!D11)+(F17*(1+Parâmetros!D11))))/3)*(1+Parâmetros!E11)*(1+Parâmetros!E13)*(1+Parâmetros!E18)</f>
        <v>0</v>
      </c>
      <c r="H17" s="140">
        <f>G17*(1+Parâmetros!F11)*(1+Parâmetros!F13)*(1+Parâmetros!F18)</f>
        <v>0</v>
      </c>
      <c r="I17" s="140">
        <f>H17*(1+Parâmetros!G11)*(1+Parâmetros!G13)*(1+Parâmetros!G18)</f>
        <v>0</v>
      </c>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row>
    <row r="18" spans="1:177" ht="12.75">
      <c r="A18" s="138" t="s">
        <v>193</v>
      </c>
      <c r="B18" s="139" t="s">
        <v>194</v>
      </c>
      <c r="C18" s="65">
        <v>0</v>
      </c>
      <c r="D18" s="65">
        <v>0</v>
      </c>
      <c r="E18" s="65">
        <v>0</v>
      </c>
      <c r="F18" s="65">
        <v>0</v>
      </c>
      <c r="G18" s="140">
        <f>(((D18*(1+Parâmetros!B11)*(1+Parâmetros!C11)*(1+Parâmetros!D11))+(E18*(1+Parâmetros!C11)*(1+Parâmetros!D11)+(F18*(1+Parâmetros!D11))))/3)*(1+Parâmetros!E11)</f>
        <v>0</v>
      </c>
      <c r="H18" s="140">
        <f>G18*(1+Parâmetros!F11)</f>
        <v>0</v>
      </c>
      <c r="I18" s="140">
        <f>H18*(1+Parâmetros!G11)</f>
        <v>0</v>
      </c>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row>
    <row r="19" spans="1:177" ht="12.75">
      <c r="A19" s="138" t="s">
        <v>195</v>
      </c>
      <c r="B19" s="139" t="s">
        <v>196</v>
      </c>
      <c r="C19" s="65">
        <v>0</v>
      </c>
      <c r="D19" s="65">
        <v>0</v>
      </c>
      <c r="E19" s="65">
        <v>0</v>
      </c>
      <c r="F19" s="65">
        <v>0</v>
      </c>
      <c r="G19" s="140">
        <f>(((D19*(1+Parâmetros!B11)*(1+Parâmetros!C11)*(1+Parâmetros!D11))+(E19*(1+Parâmetros!C11)*(1+Parâmetros!D11)+(F19*(1+Parâmetros!D11))))/3)*(1+Parâmetros!E11)</f>
        <v>0</v>
      </c>
      <c r="H19" s="140">
        <f>G19*(1+Parâmetros!F11)</f>
        <v>0</v>
      </c>
      <c r="I19" s="140">
        <f>H19*(1+Parâmetros!G11)</f>
        <v>0</v>
      </c>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row>
    <row r="20" spans="1:177" ht="12.75">
      <c r="A20" s="138" t="s">
        <v>197</v>
      </c>
      <c r="B20" s="139" t="s">
        <v>198</v>
      </c>
      <c r="C20" s="65">
        <v>0</v>
      </c>
      <c r="D20" s="65">
        <v>0</v>
      </c>
      <c r="E20" s="65">
        <v>0</v>
      </c>
      <c r="F20" s="65">
        <v>0</v>
      </c>
      <c r="G20" s="140">
        <f>(((D20*(1+Parâmetros!B11)*(1+Parâmetros!C11)*(1+Parâmetros!D11))+(E20*(1+Parâmetros!C11)*(1+Parâmetros!D11)+(F20*(1+Parâmetros!D11))))/3)*(1+Parâmetros!E11)</f>
        <v>0</v>
      </c>
      <c r="H20" s="140">
        <f>G20*(1+Parâmetros!F11)</f>
        <v>0</v>
      </c>
      <c r="I20" s="140">
        <f>H20*(1+Parâmetros!G11)</f>
        <v>0</v>
      </c>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row>
    <row r="21" spans="1:177" s="8" customFormat="1" ht="12.75">
      <c r="A21" s="138" t="s">
        <v>199</v>
      </c>
      <c r="B21" s="139" t="s">
        <v>200</v>
      </c>
      <c r="C21" s="65">
        <v>0</v>
      </c>
      <c r="D21" s="65">
        <v>0</v>
      </c>
      <c r="E21" s="65">
        <v>0</v>
      </c>
      <c r="F21" s="65">
        <v>0</v>
      </c>
      <c r="G21" s="140">
        <f>(((D21*(1+Parâmetros!B11)*(1+Parâmetros!C11)*(1+Parâmetros!D11))+(E21*(1+Parâmetros!C11)*(1+Parâmetros!D11)+(F21*(1+Parâmetros!D11))))/3)*(1+Parâmetros!E11)</f>
        <v>0</v>
      </c>
      <c r="H21" s="140">
        <f>G21*(1+Parâmetros!F11)</f>
        <v>0</v>
      </c>
      <c r="I21" s="140">
        <f>H21*(1+Parâmetros!G11)</f>
        <v>0</v>
      </c>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row>
    <row r="22" spans="1:177" s="8" customFormat="1" ht="12.75">
      <c r="A22" s="138" t="s">
        <v>201</v>
      </c>
      <c r="B22" s="139" t="s">
        <v>202</v>
      </c>
      <c r="C22" s="65">
        <v>1000642.78</v>
      </c>
      <c r="D22" s="65">
        <v>1276969.79</v>
      </c>
      <c r="E22" s="65">
        <v>1490244.07</v>
      </c>
      <c r="F22" s="65">
        <v>1600000</v>
      </c>
      <c r="G22" s="140">
        <f>(((D22*(1+Parâmetros!B11)*(1+Parâmetros!C11)*(1+Parâmetros!D11))+(E22*(1+Parâmetros!C11)*(1+Parâmetros!D11)+(F22*(1+Parâmetros!D11))))/3)*(1+Parâmetros!E11)*(1+Parâmetros!E12)</f>
        <v>1637354.3481678346</v>
      </c>
      <c r="H22" s="140">
        <f>G22*(1+Parâmetros!F11)*(1+Parâmetros!F12)</f>
        <v>1735685.6635470537</v>
      </c>
      <c r="I22" s="140">
        <f>H22*(1+Parâmetros!G11)*(1+Parâmetros!G12)</f>
        <v>1837424.3540486784</v>
      </c>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row>
    <row r="23" spans="1:177" s="8" customFormat="1" ht="12.75">
      <c r="A23" s="135" t="s">
        <v>203</v>
      </c>
      <c r="B23" s="136" t="s">
        <v>204</v>
      </c>
      <c r="C23" s="137">
        <f aca="true" t="shared" si="5" ref="C23:I23">C24+C25+C31+C32+C33</f>
        <v>245464.16</v>
      </c>
      <c r="D23" s="137">
        <f t="shared" si="5"/>
        <v>189211.91</v>
      </c>
      <c r="E23" s="137">
        <f t="shared" si="5"/>
        <v>142163.6</v>
      </c>
      <c r="F23" s="137">
        <f t="shared" si="5"/>
        <v>135000</v>
      </c>
      <c r="G23" s="137">
        <f t="shared" si="5"/>
        <v>176157.33764409448</v>
      </c>
      <c r="H23" s="137">
        <f t="shared" si="5"/>
        <v>186736.4665563106</v>
      </c>
      <c r="I23" s="137">
        <f t="shared" si="5"/>
        <v>197682.1832695053</v>
      </c>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row>
    <row r="24" spans="1:177" s="8" customFormat="1" ht="12.75">
      <c r="A24" s="138" t="s">
        <v>205</v>
      </c>
      <c r="B24" s="139" t="s">
        <v>206</v>
      </c>
      <c r="C24" s="65">
        <v>7997.5</v>
      </c>
      <c r="D24" s="65">
        <v>0</v>
      </c>
      <c r="E24" s="65">
        <v>0</v>
      </c>
      <c r="F24" s="65">
        <v>0</v>
      </c>
      <c r="G24" s="140">
        <f>(((D24*(1+Parâmetros!B11)*(1+Parâmetros!C11)*(1+Parâmetros!D11))+(E24*(1+Parâmetros!C11)*(1+Parâmetros!D11)+(F24*(1+Parâmetros!D11))))/3)*(1+Parâmetros!E11)</f>
        <v>0</v>
      </c>
      <c r="H24" s="140">
        <f>G24*(1+Parâmetros!F11)</f>
        <v>0</v>
      </c>
      <c r="I24" s="140">
        <f>H24*(1+Parâmetros!G11)</f>
        <v>0</v>
      </c>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row>
    <row r="25" spans="1:177" s="67" customFormat="1" ht="15.75">
      <c r="A25" s="135" t="s">
        <v>207</v>
      </c>
      <c r="B25" s="136" t="s">
        <v>208</v>
      </c>
      <c r="C25" s="137">
        <f aca="true" t="shared" si="6" ref="C25:I25">C26+C27+C28+C29+C30</f>
        <v>237466.66</v>
      </c>
      <c r="D25" s="137">
        <f t="shared" si="6"/>
        <v>189211.91</v>
      </c>
      <c r="E25" s="137">
        <f t="shared" si="6"/>
        <v>142163.6</v>
      </c>
      <c r="F25" s="137">
        <f t="shared" si="6"/>
        <v>135000</v>
      </c>
      <c r="G25" s="137">
        <f t="shared" si="6"/>
        <v>176157.33764409448</v>
      </c>
      <c r="H25" s="137">
        <f t="shared" si="6"/>
        <v>186736.4665563106</v>
      </c>
      <c r="I25" s="137">
        <f t="shared" si="6"/>
        <v>197682.1832695053</v>
      </c>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81"/>
      <c r="FG25" s="81"/>
      <c r="FH25" s="81"/>
      <c r="FI25" s="81"/>
      <c r="FJ25" s="81"/>
      <c r="FK25" s="81"/>
      <c r="FL25" s="81"/>
      <c r="FM25" s="81"/>
      <c r="FN25" s="81"/>
      <c r="FO25" s="81"/>
      <c r="FP25" s="81"/>
      <c r="FQ25" s="81"/>
      <c r="FR25" s="81"/>
      <c r="FS25" s="81"/>
      <c r="FT25" s="81"/>
      <c r="FU25" s="81"/>
    </row>
    <row r="26" spans="1:177" ht="12.75">
      <c r="A26" s="138" t="s">
        <v>209</v>
      </c>
      <c r="B26" s="139" t="s">
        <v>210</v>
      </c>
      <c r="C26" s="65">
        <v>202962.66</v>
      </c>
      <c r="D26" s="65">
        <v>141886.64</v>
      </c>
      <c r="E26" s="65">
        <v>132258.98</v>
      </c>
      <c r="F26" s="65">
        <v>122000</v>
      </c>
      <c r="G26" s="140">
        <f>(((D26*(1+Parâmetros!B11)*(1+Parâmetros!C11)*(1+Parâmetros!D11))+(E26*(1+Parâmetros!C11)*(1+Parâmetros!D11)+(F26*(1+Parâmetros!D11))))/3)*(1+Parâmetros!E11)*(1+Parâmetros!E12)</f>
        <v>149250.50813560162</v>
      </c>
      <c r="H26" s="140">
        <f>G26*(1+Parâmetros!F11)*(1+Parâmetros!F12)</f>
        <v>158213.74740168516</v>
      </c>
      <c r="I26" s="140">
        <f>H26*(1+Parâmetros!G11)*(1+Parâmetros!G12)</f>
        <v>167487.58068732024</v>
      </c>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row>
    <row r="27" spans="1:177" ht="12.75">
      <c r="A27" s="138" t="s">
        <v>211</v>
      </c>
      <c r="B27" s="139" t="s">
        <v>212</v>
      </c>
      <c r="C27" s="65">
        <v>34504</v>
      </c>
      <c r="D27" s="65">
        <v>47325.27</v>
      </c>
      <c r="E27" s="65">
        <v>9904.62</v>
      </c>
      <c r="F27" s="65">
        <v>13000</v>
      </c>
      <c r="G27" s="140">
        <f>(((D27*(1+Parâmetros!B11)*(1+Parâmetros!C11)*(1+Parâmetros!D11))+(E27*(1+Parâmetros!C11)*(1+Parâmetros!D11)+(F27*(1+Parâmetros!D11))))/3)*(1+Parâmetros!E11)*(1+Parâmetros!E12)</f>
        <v>26906.829508492883</v>
      </c>
      <c r="H27" s="140">
        <f>G27*(1+Parâmetros!F11)*(1+Parâmetros!F12)</f>
        <v>28522.719154625418</v>
      </c>
      <c r="I27" s="140">
        <f>H27*(1+Parâmetros!G11)*(1+Parâmetros!G12)</f>
        <v>30194.602582185067</v>
      </c>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row>
    <row r="28" spans="1:177" ht="25.5">
      <c r="A28" s="138" t="s">
        <v>213</v>
      </c>
      <c r="B28" s="139" t="s">
        <v>214</v>
      </c>
      <c r="C28" s="65">
        <v>0</v>
      </c>
      <c r="D28" s="65">
        <v>0</v>
      </c>
      <c r="E28" s="65">
        <v>0</v>
      </c>
      <c r="F28" s="65">
        <v>0</v>
      </c>
      <c r="G28" s="140">
        <f>(((D28*(1+Parâmetros!B11)*(1+Parâmetros!C11)*(1+Parâmetros!D11))+(E28*(1+Parâmetros!C11)*(1+Parâmetros!D11)+(F28*(1+Parâmetros!D11))))/3)*(1+Parâmetros!E11)*(1+Parâmetros!E12)</f>
        <v>0</v>
      </c>
      <c r="H28" s="140">
        <f>G28*(1+Parâmetros!F11)*(1+Parâmetros!F12)</f>
        <v>0</v>
      </c>
      <c r="I28" s="140">
        <f>H28*(1+Parâmetros!G11)*(1+Parâmetros!G12)</f>
        <v>0</v>
      </c>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6"/>
      <c r="FG28" s="66"/>
      <c r="FH28" s="66"/>
      <c r="FI28" s="66"/>
      <c r="FJ28" s="66"/>
      <c r="FK28" s="66"/>
      <c r="FL28" s="66"/>
      <c r="FM28" s="66"/>
      <c r="FN28" s="66"/>
      <c r="FO28" s="66"/>
      <c r="FP28" s="66"/>
      <c r="FQ28" s="66"/>
      <c r="FR28" s="66"/>
      <c r="FS28" s="66"/>
      <c r="FT28" s="66"/>
      <c r="FU28" s="66"/>
    </row>
    <row r="29" spans="1:177" ht="12.75">
      <c r="A29" s="138" t="s">
        <v>215</v>
      </c>
      <c r="B29" s="139" t="s">
        <v>216</v>
      </c>
      <c r="C29" s="65">
        <v>0</v>
      </c>
      <c r="D29" s="65">
        <v>0</v>
      </c>
      <c r="E29" s="65">
        <v>0</v>
      </c>
      <c r="F29" s="65">
        <v>0</v>
      </c>
      <c r="G29" s="140">
        <f>(((D29*(1+Parâmetros!B11)*(1+Parâmetros!C11)*(1+Parâmetros!D11))+(E29*(1+Parâmetros!C11)*(1+Parâmetros!D11)+(F29*(1+Parâmetros!D11))))/3)*(1+Parâmetros!E11)*(1+Parâmetros!E12)</f>
        <v>0</v>
      </c>
      <c r="H29" s="140">
        <f>G29*(1+Parâmetros!F11)*(1+Parâmetros!F12)</f>
        <v>0</v>
      </c>
      <c r="I29" s="140">
        <f>H29*(1+Parâmetros!G11)*(1+Parâmetros!G12)</f>
        <v>0</v>
      </c>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c r="EO29" s="66"/>
      <c r="EP29" s="66"/>
      <c r="EQ29" s="66"/>
      <c r="ER29" s="66"/>
      <c r="ES29" s="66"/>
      <c r="ET29" s="66"/>
      <c r="EU29" s="66"/>
      <c r="EV29" s="66"/>
      <c r="EW29" s="66"/>
      <c r="EX29" s="66"/>
      <c r="EY29" s="66"/>
      <c r="EZ29" s="66"/>
      <c r="FA29" s="66"/>
      <c r="FB29" s="66"/>
      <c r="FC29" s="66"/>
      <c r="FD29" s="66"/>
      <c r="FE29" s="66"/>
      <c r="FF29" s="66"/>
      <c r="FG29" s="66"/>
      <c r="FH29" s="66"/>
      <c r="FI29" s="66"/>
      <c r="FJ29" s="66"/>
      <c r="FK29" s="66"/>
      <c r="FL29" s="66"/>
      <c r="FM29" s="66"/>
      <c r="FN29" s="66"/>
      <c r="FO29" s="66"/>
      <c r="FP29" s="66"/>
      <c r="FQ29" s="66"/>
      <c r="FR29" s="66"/>
      <c r="FS29" s="66"/>
      <c r="FT29" s="66"/>
      <c r="FU29" s="66"/>
    </row>
    <row r="30" spans="1:177" ht="12.75">
      <c r="A30" s="138" t="s">
        <v>217</v>
      </c>
      <c r="B30" s="139" t="s">
        <v>218</v>
      </c>
      <c r="C30" s="65">
        <v>0</v>
      </c>
      <c r="D30" s="65">
        <v>0</v>
      </c>
      <c r="E30" s="65">
        <v>0</v>
      </c>
      <c r="F30" s="65">
        <v>0</v>
      </c>
      <c r="G30" s="140">
        <f>(((D30*(1+Parâmetros!B11)*(1+Parâmetros!C11)*(1+Parâmetros!D11))+(E30*(1+Parâmetros!C11)*(1+Parâmetros!D11)+(F30*(1+Parâmetros!D11))))/3)*(1+Parâmetros!E11)*(1+Parâmetros!E12)</f>
        <v>0</v>
      </c>
      <c r="H30" s="140">
        <f>G30*(1+Parâmetros!F11)*(1+Parâmetros!F12)</f>
        <v>0</v>
      </c>
      <c r="I30" s="140">
        <f>H30*(1+Parâmetros!G11)*(1+Parâmetros!G12)</f>
        <v>0</v>
      </c>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c r="EO30" s="66"/>
      <c r="EP30" s="66"/>
      <c r="EQ30" s="66"/>
      <c r="ER30" s="66"/>
      <c r="ES30" s="66"/>
      <c r="ET30" s="66"/>
      <c r="EU30" s="66"/>
      <c r="EV30" s="66"/>
      <c r="EW30" s="66"/>
      <c r="EX30" s="66"/>
      <c r="EY30" s="66"/>
      <c r="EZ30" s="66"/>
      <c r="FA30" s="66"/>
      <c r="FB30" s="66"/>
      <c r="FC30" s="66"/>
      <c r="FD30" s="66"/>
      <c r="FE30" s="66"/>
      <c r="FF30" s="66"/>
      <c r="FG30" s="66"/>
      <c r="FH30" s="66"/>
      <c r="FI30" s="66"/>
      <c r="FJ30" s="66"/>
      <c r="FK30" s="66"/>
      <c r="FL30" s="66"/>
      <c r="FM30" s="66"/>
      <c r="FN30" s="66"/>
      <c r="FO30" s="66"/>
      <c r="FP30" s="66"/>
      <c r="FQ30" s="66"/>
      <c r="FR30" s="66"/>
      <c r="FS30" s="66"/>
      <c r="FT30" s="66"/>
      <c r="FU30" s="66"/>
    </row>
    <row r="31" spans="1:177" ht="25.5">
      <c r="A31" s="138" t="s">
        <v>219</v>
      </c>
      <c r="B31" s="139" t="s">
        <v>220</v>
      </c>
      <c r="C31" s="65">
        <v>0</v>
      </c>
      <c r="D31" s="65">
        <v>0</v>
      </c>
      <c r="E31" s="65">
        <v>0</v>
      </c>
      <c r="F31" s="65">
        <v>0</v>
      </c>
      <c r="G31" s="140">
        <f>(((D31*(1+Parâmetros!B11)*(1+Parâmetros!C11)*(1+Parâmetros!D11))+(E31*(1+Parâmetros!C11)*(1+Parâmetros!D11)+(F31*(1+Parâmetros!D11))))/3)*(1+Parâmetros!E11)*(1+Parâmetros!E12)</f>
        <v>0</v>
      </c>
      <c r="H31" s="140">
        <f>G31*(1+Parâmetros!F11)*(1+Parâmetros!F12)</f>
        <v>0</v>
      </c>
      <c r="I31" s="140">
        <f>H31*(1+Parâmetros!G11)*(1+Parâmetros!G12)</f>
        <v>0</v>
      </c>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c r="FF31" s="66"/>
      <c r="FG31" s="66"/>
      <c r="FH31" s="66"/>
      <c r="FI31" s="66"/>
      <c r="FJ31" s="66"/>
      <c r="FK31" s="66"/>
      <c r="FL31" s="66"/>
      <c r="FM31" s="66"/>
      <c r="FN31" s="66"/>
      <c r="FO31" s="66"/>
      <c r="FP31" s="66"/>
      <c r="FQ31" s="66"/>
      <c r="FR31" s="66"/>
      <c r="FS31" s="66"/>
      <c r="FT31" s="66"/>
      <c r="FU31" s="66"/>
    </row>
    <row r="32" spans="1:177" ht="12.75">
      <c r="A32" s="138" t="s">
        <v>221</v>
      </c>
      <c r="B32" s="139" t="s">
        <v>222</v>
      </c>
      <c r="C32" s="65">
        <v>0</v>
      </c>
      <c r="D32" s="65">
        <v>0</v>
      </c>
      <c r="E32" s="65">
        <v>0</v>
      </c>
      <c r="F32" s="65">
        <v>0</v>
      </c>
      <c r="G32" s="140">
        <f>(((D32*(1+Parâmetros!B11)*(1+Parâmetros!C11)*(1+Parâmetros!D11))+(E32*(1+Parâmetros!C11)*(1+Parâmetros!D11)+(F32*(1+Parâmetros!D11))))/3)*(1+Parâmetros!E11)*(1+Parâmetros!E12)</f>
        <v>0</v>
      </c>
      <c r="H32" s="140">
        <f>G32*(1+Parâmetros!F11)*(1+Parâmetros!F12)</f>
        <v>0</v>
      </c>
      <c r="I32" s="140">
        <f>H32*(1+Parâmetros!G11)*(1+Parâmetros!G12)</f>
        <v>0</v>
      </c>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66"/>
      <c r="FR32" s="66"/>
      <c r="FS32" s="66"/>
      <c r="FT32" s="66"/>
      <c r="FU32" s="66"/>
    </row>
    <row r="33" spans="1:177" ht="12.75">
      <c r="A33" s="138" t="s">
        <v>223</v>
      </c>
      <c r="B33" s="139" t="s">
        <v>224</v>
      </c>
      <c r="C33" s="65">
        <v>0</v>
      </c>
      <c r="D33" s="65">
        <v>0</v>
      </c>
      <c r="E33" s="65">
        <v>0</v>
      </c>
      <c r="F33" s="65">
        <v>0</v>
      </c>
      <c r="G33" s="140">
        <f>(((D33*(1+Parâmetros!B11)*(1+Parâmetros!C11)*(1+Parâmetros!D11))+(E33*(1+Parâmetros!C11)*(1+Parâmetros!D11)+(F33*(1+Parâmetros!D11))))/3)*(1+Parâmetros!E11)*(1+Parâmetros!E12)</f>
        <v>0</v>
      </c>
      <c r="H33" s="140">
        <f>G33*(1+Parâmetros!F11)*(1+Parâmetros!F12)</f>
        <v>0</v>
      </c>
      <c r="I33" s="140">
        <f>H33*(1+Parâmetros!G11)*(1+Parâmetros!G12)</f>
        <v>0</v>
      </c>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c r="EO33" s="66"/>
      <c r="EP33" s="66"/>
      <c r="EQ33" s="66"/>
      <c r="ER33" s="66"/>
      <c r="ES33" s="66"/>
      <c r="ET33" s="66"/>
      <c r="EU33" s="66"/>
      <c r="EV33" s="66"/>
      <c r="EW33" s="66"/>
      <c r="EX33" s="66"/>
      <c r="EY33" s="66"/>
      <c r="EZ33" s="66"/>
      <c r="FA33" s="66"/>
      <c r="FB33" s="66"/>
      <c r="FC33" s="66"/>
      <c r="FD33" s="66"/>
      <c r="FE33" s="66"/>
      <c r="FF33" s="66"/>
      <c r="FG33" s="66"/>
      <c r="FH33" s="66"/>
      <c r="FI33" s="66"/>
      <c r="FJ33" s="66"/>
      <c r="FK33" s="66"/>
      <c r="FL33" s="66"/>
      <c r="FM33" s="66"/>
      <c r="FN33" s="66"/>
      <c r="FO33" s="66"/>
      <c r="FP33" s="66"/>
      <c r="FQ33" s="66"/>
      <c r="FR33" s="66"/>
      <c r="FS33" s="66"/>
      <c r="FT33" s="66"/>
      <c r="FU33" s="66"/>
    </row>
    <row r="34" spans="1:177" ht="12.75">
      <c r="A34" s="138" t="s">
        <v>225</v>
      </c>
      <c r="B34" s="139" t="s">
        <v>226</v>
      </c>
      <c r="C34" s="65">
        <v>0</v>
      </c>
      <c r="D34" s="65">
        <v>0</v>
      </c>
      <c r="E34" s="65">
        <v>0</v>
      </c>
      <c r="F34" s="65">
        <v>0</v>
      </c>
      <c r="G34" s="140">
        <f>(((D34*(1+Parâmetros!B11)*(1+Parâmetros!C11)*(1+Parâmetros!D11))+(E34*(1+Parâmetros!C11)*(1+Parâmetros!D11)+(F34*(1+Parâmetros!D11))))/3)*(1+Parâmetros!E11)*(1+Parâmetros!E12)</f>
        <v>0</v>
      </c>
      <c r="H34" s="140">
        <f>G34*(1+Parâmetros!F11)*(1+Parâmetros!F12)</f>
        <v>0</v>
      </c>
      <c r="I34" s="140">
        <f>H34*(1+Parâmetros!G11)*(1+Parâmetros!G12)</f>
        <v>0</v>
      </c>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row>
    <row r="35" spans="1:177" ht="12.75">
      <c r="A35" s="138" t="s">
        <v>256</v>
      </c>
      <c r="B35" s="139" t="s">
        <v>257</v>
      </c>
      <c r="C35" s="65">
        <v>0</v>
      </c>
      <c r="D35" s="65">
        <v>0</v>
      </c>
      <c r="E35" s="65">
        <v>0</v>
      </c>
      <c r="F35" s="65">
        <v>0</v>
      </c>
      <c r="G35" s="140">
        <f>(((D35*(1+Parâmetros!B11)*(1+Parâmetros!C11)*(1+Parâmetros!D11))+(E35*(1+Parâmetros!C11)*(1+Parâmetros!D11)+(F35*(1+Parâmetros!D11))))/3)*(1+Parâmetros!E11)*(1+Parâmetros!E12)</f>
        <v>0</v>
      </c>
      <c r="H35" s="140">
        <f>G35*(1+Parâmetros!F11)*(1+Parâmetros!F12)</f>
        <v>0</v>
      </c>
      <c r="I35" s="140">
        <f>H35*(1+Parâmetros!G11)*(1+Parâmetros!G12)</f>
        <v>0</v>
      </c>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row>
    <row r="36" spans="1:177" s="7" customFormat="1" ht="12.75">
      <c r="A36" s="216" t="s">
        <v>418</v>
      </c>
      <c r="B36" s="217" t="s">
        <v>227</v>
      </c>
      <c r="C36" s="218">
        <f aca="true" t="shared" si="7" ref="C36:I36">C37+C38</f>
        <v>27870.08</v>
      </c>
      <c r="D36" s="218">
        <f t="shared" si="7"/>
        <v>25289.15</v>
      </c>
      <c r="E36" s="218">
        <f t="shared" si="7"/>
        <v>37155.92</v>
      </c>
      <c r="F36" s="218">
        <f t="shared" si="7"/>
        <v>35000</v>
      </c>
      <c r="G36" s="218">
        <f t="shared" si="7"/>
        <v>36499.740107123056</v>
      </c>
      <c r="H36" s="218">
        <f t="shared" si="7"/>
        <v>38691.73199925633</v>
      </c>
      <c r="I36" s="218">
        <f t="shared" si="7"/>
        <v>40959.68075836494</v>
      </c>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row>
    <row r="37" spans="1:177" ht="25.5">
      <c r="A37" s="219" t="s">
        <v>420</v>
      </c>
      <c r="B37" s="139" t="s">
        <v>421</v>
      </c>
      <c r="C37" s="65">
        <v>0</v>
      </c>
      <c r="D37" s="65">
        <v>0</v>
      </c>
      <c r="E37" s="65">
        <v>0</v>
      </c>
      <c r="F37" s="65">
        <v>0</v>
      </c>
      <c r="G37" s="137">
        <f>(((D37*(1+Parâmetros!B11)*(1+Parâmetros!C11)*(1+Parâmetros!D11))+(E37*(1+Parâmetros!C11)*(1+Parâmetros!D11)+(F37*(1+Parâmetros!D11))))/3)*(1+Parâmetros!E11)</f>
        <v>0</v>
      </c>
      <c r="H37" s="140">
        <f>G37*(1+Parâmetros!F11)</f>
        <v>0</v>
      </c>
      <c r="I37" s="140">
        <f>H37*(1+Parâmetros!G11)</f>
        <v>0</v>
      </c>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c r="EO37" s="66"/>
      <c r="EP37" s="66"/>
      <c r="EQ37" s="66"/>
      <c r="ER37" s="66"/>
      <c r="ES37" s="66"/>
      <c r="ET37" s="66"/>
      <c r="EU37" s="66"/>
      <c r="EV37" s="66"/>
      <c r="EW37" s="66"/>
      <c r="EX37" s="66"/>
      <c r="EY37" s="66"/>
      <c r="EZ37" s="66"/>
      <c r="FA37" s="66"/>
      <c r="FB37" s="66"/>
      <c r="FC37" s="66"/>
      <c r="FD37" s="66"/>
      <c r="FE37" s="66"/>
      <c r="FF37" s="66"/>
      <c r="FG37" s="66"/>
      <c r="FH37" s="66"/>
      <c r="FI37" s="66"/>
      <c r="FJ37" s="66"/>
      <c r="FK37" s="66"/>
      <c r="FL37" s="66"/>
      <c r="FM37" s="66"/>
      <c r="FN37" s="66"/>
      <c r="FO37" s="66"/>
      <c r="FP37" s="66"/>
      <c r="FQ37" s="66"/>
      <c r="FR37" s="66"/>
      <c r="FS37" s="66"/>
      <c r="FT37" s="66"/>
      <c r="FU37" s="66"/>
    </row>
    <row r="38" spans="1:177" ht="12.75">
      <c r="A38" s="138" t="s">
        <v>418</v>
      </c>
      <c r="B38" s="139" t="s">
        <v>419</v>
      </c>
      <c r="C38" s="65">
        <v>27870.08</v>
      </c>
      <c r="D38" s="65">
        <v>25289.15</v>
      </c>
      <c r="E38" s="65">
        <v>37155.92</v>
      </c>
      <c r="F38" s="65">
        <v>35000</v>
      </c>
      <c r="G38" s="137">
        <f>(((D38*(1+Parâmetros!B11)*(1+Parâmetros!C11)*(1+Parâmetros!D11))+(E38*(1+Parâmetros!C11)*(1+Parâmetros!D11)+(F38*(1+Parâmetros!D11))))/3)*(1+Parâmetros!E11)*(1+Parâmetros!E12)</f>
        <v>36499.740107123056</v>
      </c>
      <c r="H38" s="137">
        <f>G38*(1+Parâmetros!F11)*(1+Parâmetros!F12)</f>
        <v>38691.73199925633</v>
      </c>
      <c r="I38" s="137">
        <f>H38*(1+Parâmetros!G11)*(1+Parâmetros!G12)</f>
        <v>40959.68075836494</v>
      </c>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c r="EO38" s="66"/>
      <c r="EP38" s="66"/>
      <c r="EQ38" s="66"/>
      <c r="ER38" s="66"/>
      <c r="ES38" s="66"/>
      <c r="ET38" s="66"/>
      <c r="EU38" s="66"/>
      <c r="EV38" s="66"/>
      <c r="EW38" s="66"/>
      <c r="EX38" s="66"/>
      <c r="EY38" s="66"/>
      <c r="EZ38" s="66"/>
      <c r="FA38" s="66"/>
      <c r="FB38" s="66"/>
      <c r="FC38" s="66"/>
      <c r="FD38" s="66"/>
      <c r="FE38" s="66"/>
      <c r="FF38" s="66"/>
      <c r="FG38" s="66"/>
      <c r="FH38" s="66"/>
      <c r="FI38" s="66"/>
      <c r="FJ38" s="66"/>
      <c r="FK38" s="66"/>
      <c r="FL38" s="66"/>
      <c r="FM38" s="66"/>
      <c r="FN38" s="66"/>
      <c r="FO38" s="66"/>
      <c r="FP38" s="66"/>
      <c r="FQ38" s="66"/>
      <c r="FR38" s="66"/>
      <c r="FS38" s="66"/>
      <c r="FT38" s="66"/>
      <c r="FU38" s="66"/>
    </row>
    <row r="39" spans="1:177" s="7" customFormat="1" ht="12.75">
      <c r="A39" s="135" t="s">
        <v>228</v>
      </c>
      <c r="B39" s="136" t="s">
        <v>229</v>
      </c>
      <c r="C39" s="137">
        <f aca="true" t="shared" si="8" ref="C39:I39">C40+C52+C62+C63+C64+C65+C66</f>
        <v>54785360.28000001</v>
      </c>
      <c r="D39" s="137">
        <f t="shared" si="8"/>
        <v>57510004.84000001</v>
      </c>
      <c r="E39" s="137">
        <f t="shared" si="8"/>
        <v>61790525.81999999</v>
      </c>
      <c r="F39" s="137">
        <f t="shared" si="8"/>
        <v>62715000</v>
      </c>
      <c r="G39" s="137">
        <f t="shared" si="8"/>
        <v>68008432.1269303</v>
      </c>
      <c r="H39" s="137">
        <f t="shared" si="8"/>
        <v>73559311.51766002</v>
      </c>
      <c r="I39" s="137">
        <f t="shared" si="8"/>
        <v>80490441.42895219</v>
      </c>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row>
    <row r="40" spans="1:177" s="7" customFormat="1" ht="12.75">
      <c r="A40" s="135" t="s">
        <v>230</v>
      </c>
      <c r="B40" s="136" t="s">
        <v>231</v>
      </c>
      <c r="C40" s="137">
        <f aca="true" t="shared" si="9" ref="C40:I40">C41+C42+C43+C44+C45+C46+C47+C48+C49+C50+C51</f>
        <v>24678080.29</v>
      </c>
      <c r="D40" s="137">
        <f t="shared" si="9"/>
        <v>25583667.550000004</v>
      </c>
      <c r="E40" s="137">
        <f t="shared" si="9"/>
        <v>28962566.189999994</v>
      </c>
      <c r="F40" s="137">
        <f t="shared" si="9"/>
        <v>33025000</v>
      </c>
      <c r="G40" s="137">
        <f t="shared" si="9"/>
        <v>33524937.20280931</v>
      </c>
      <c r="H40" s="137">
        <f t="shared" si="9"/>
        <v>37430999.73068913</v>
      </c>
      <c r="I40" s="137">
        <f t="shared" si="9"/>
        <v>42189109.28179803</v>
      </c>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row>
    <row r="41" spans="1:177" ht="12.75">
      <c r="A41" s="138" t="s">
        <v>232</v>
      </c>
      <c r="B41" s="139" t="s">
        <v>233</v>
      </c>
      <c r="C41" s="65">
        <v>16144319.25</v>
      </c>
      <c r="D41" s="65">
        <v>17297836.3</v>
      </c>
      <c r="E41" s="65">
        <v>18753309.22</v>
      </c>
      <c r="F41" s="65">
        <v>17500000</v>
      </c>
      <c r="G41" s="140">
        <f>(((D41*(1+Parâmetros!B11)*(1+Parâmetros!C11)*(1+Parâmetros!D11))+(E41*(1+Parâmetros!C11)*(1+Parâmetros!D11)+(F41*(1+Parâmetros!D11))))/3)*(1+Parâmetros!E11)*(1+Parâmetros!E16)</f>
        <v>21080765.025640912</v>
      </c>
      <c r="H41" s="140">
        <f>G41*(1+Parâmetros!F11)*(1+Parâmetros!F16)</f>
        <v>24288446.478704963</v>
      </c>
      <c r="I41" s="140">
        <f>H41*(1+Parâmetros!G11)*(1+Parâmetros!G16)</f>
        <v>28261765.32762277</v>
      </c>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c r="EO41" s="66"/>
      <c r="EP41" s="66"/>
      <c r="EQ41" s="66"/>
      <c r="ER41" s="66"/>
      <c r="ES41" s="66"/>
      <c r="ET41" s="66"/>
      <c r="EU41" s="66"/>
      <c r="EV41" s="66"/>
      <c r="EW41" s="66"/>
      <c r="EX41" s="66"/>
      <c r="EY41" s="66"/>
      <c r="EZ41" s="66"/>
      <c r="FA41" s="66"/>
      <c r="FB41" s="66"/>
      <c r="FC41" s="66"/>
      <c r="FD41" s="66"/>
      <c r="FE41" s="66"/>
      <c r="FF41" s="66"/>
      <c r="FG41" s="66"/>
      <c r="FH41" s="66"/>
      <c r="FI41" s="66"/>
      <c r="FJ41" s="66"/>
      <c r="FK41" s="66"/>
      <c r="FL41" s="66"/>
      <c r="FM41" s="66"/>
      <c r="FN41" s="66"/>
      <c r="FO41" s="66"/>
      <c r="FP41" s="66"/>
      <c r="FQ41" s="66"/>
      <c r="FR41" s="66"/>
      <c r="FS41" s="66"/>
      <c r="FT41" s="66"/>
      <c r="FU41" s="66"/>
    </row>
    <row r="42" spans="1:177" ht="25.5">
      <c r="A42" s="138" t="s">
        <v>234</v>
      </c>
      <c r="B42" s="139" t="s">
        <v>235</v>
      </c>
      <c r="C42" s="65">
        <v>717709.58</v>
      </c>
      <c r="D42" s="65">
        <v>768264.17</v>
      </c>
      <c r="E42" s="65">
        <v>827618.22</v>
      </c>
      <c r="F42" s="65">
        <v>800000</v>
      </c>
      <c r="G42" s="140">
        <f>(((D42*(1+Parâmetros!B11)*(1+Parâmetros!C11)*(1+Parâmetros!D11))+(E42*(1+Parâmetros!C11)*(1+Parâmetros!D11)+(F42*(1+Parâmetros!D11))))/3)*(1+Parâmetros!E11)*(1+Parâmetros!E16)</f>
        <v>942793.9559632703</v>
      </c>
      <c r="H42" s="140">
        <f>G42*(1+Parâmetros!F11)*(1+Parâmetros!F16)</f>
        <v>1086250.926472922</v>
      </c>
      <c r="I42" s="140">
        <f>H42*(1+Parâmetros!G11)*(1+Parâmetros!G16)</f>
        <v>1263949.4583487005</v>
      </c>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c r="EO42" s="66"/>
      <c r="EP42" s="66"/>
      <c r="EQ42" s="66"/>
      <c r="ER42" s="66"/>
      <c r="ES42" s="66"/>
      <c r="ET42" s="66"/>
      <c r="EU42" s="66"/>
      <c r="EV42" s="66"/>
      <c r="EW42" s="66"/>
      <c r="EX42" s="66"/>
      <c r="EY42" s="66"/>
      <c r="EZ42" s="66"/>
      <c r="FA42" s="66"/>
      <c r="FB42" s="66"/>
      <c r="FC42" s="66"/>
      <c r="FD42" s="66"/>
      <c r="FE42" s="66"/>
      <c r="FF42" s="66"/>
      <c r="FG42" s="66"/>
      <c r="FH42" s="66"/>
      <c r="FI42" s="66"/>
      <c r="FJ42" s="66"/>
      <c r="FK42" s="66"/>
      <c r="FL42" s="66"/>
      <c r="FM42" s="66"/>
      <c r="FN42" s="66"/>
      <c r="FO42" s="66"/>
      <c r="FP42" s="66"/>
      <c r="FQ42" s="66"/>
      <c r="FR42" s="66"/>
      <c r="FS42" s="66"/>
      <c r="FT42" s="66"/>
      <c r="FU42" s="66"/>
    </row>
    <row r="43" spans="1:177" ht="25.5">
      <c r="A43" s="138" t="s">
        <v>236</v>
      </c>
      <c r="B43" s="139" t="s">
        <v>237</v>
      </c>
      <c r="C43" s="65">
        <v>740485.45</v>
      </c>
      <c r="D43" s="65">
        <v>749558.95</v>
      </c>
      <c r="E43" s="65">
        <v>797041.59</v>
      </c>
      <c r="F43" s="65">
        <v>800000</v>
      </c>
      <c r="G43" s="140">
        <f>(((D43*(1+Parâmetros!B11)*(1+Parâmetros!C11)*(1+Parâmetros!D11))+(E43*(1+Parâmetros!C11)*(1+Parâmetros!D11)+(F43*(1+Parâmetros!D11))))/3)*(1+Parâmetros!E11)*(1+Parâmetros!E16)</f>
        <v>923090.3180296501</v>
      </c>
      <c r="H43" s="140">
        <f>G43*(1+Parâmetros!F11)*(1+Parâmetros!F16)</f>
        <v>1063549.1528511194</v>
      </c>
      <c r="I43" s="140">
        <f>H43*(1+Parâmetros!G11)*(1+Parâmetros!G16)</f>
        <v>1237533.9278542853</v>
      </c>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6"/>
      <c r="ER43" s="66"/>
      <c r="ES43" s="66"/>
      <c r="ET43" s="66"/>
      <c r="EU43" s="66"/>
      <c r="EV43" s="66"/>
      <c r="EW43" s="66"/>
      <c r="EX43" s="66"/>
      <c r="EY43" s="66"/>
      <c r="EZ43" s="66"/>
      <c r="FA43" s="66"/>
      <c r="FB43" s="66"/>
      <c r="FC43" s="66"/>
      <c r="FD43" s="66"/>
      <c r="FE43" s="66"/>
      <c r="FF43" s="66"/>
      <c r="FG43" s="66"/>
      <c r="FH43" s="66"/>
      <c r="FI43" s="66"/>
      <c r="FJ43" s="66"/>
      <c r="FK43" s="66"/>
      <c r="FL43" s="66"/>
      <c r="FM43" s="66"/>
      <c r="FN43" s="66"/>
      <c r="FO43" s="66"/>
      <c r="FP43" s="66"/>
      <c r="FQ43" s="66"/>
      <c r="FR43" s="66"/>
      <c r="FS43" s="66"/>
      <c r="FT43" s="66"/>
      <c r="FU43" s="66"/>
    </row>
    <row r="44" spans="1:177" ht="12.75">
      <c r="A44" s="138" t="s">
        <v>238</v>
      </c>
      <c r="B44" s="139" t="s">
        <v>239</v>
      </c>
      <c r="C44" s="65">
        <v>65848.35</v>
      </c>
      <c r="D44" s="65">
        <v>60009.52</v>
      </c>
      <c r="E44" s="65">
        <v>77228.96</v>
      </c>
      <c r="F44" s="65">
        <v>75000</v>
      </c>
      <c r="G44" s="140">
        <f>(((D44*(1+Parâmetros!B11)*(1+Parâmetros!C11)*(1+Parâmetros!D11))+(E44*(1+Parâmetros!C11)*(1+Parâmetros!D11)+(F44*(1+Parâmetros!D11))))/3)*(1+Parâmetros!E11)*(1+Parâmetros!E16)</f>
        <v>83330.84108009319</v>
      </c>
      <c r="H44" s="140">
        <f>G44*(1+Parâmetros!F11)*(1+Parâmetros!F16)</f>
        <v>96010.5893281156</v>
      </c>
      <c r="I44" s="140">
        <f>H44*(1+Parâmetros!G11)*(1+Parâmetros!G16)</f>
        <v>111716.85051726058</v>
      </c>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c r="EO44" s="66"/>
      <c r="EP44" s="66"/>
      <c r="EQ44" s="66"/>
      <c r="ER44" s="66"/>
      <c r="ES44" s="66"/>
      <c r="ET44" s="66"/>
      <c r="EU44" s="66"/>
      <c r="EV44" s="66"/>
      <c r="EW44" s="66"/>
      <c r="EX44" s="66"/>
      <c r="EY44" s="66"/>
      <c r="EZ44" s="66"/>
      <c r="FA44" s="66"/>
      <c r="FB44" s="66"/>
      <c r="FC44" s="66"/>
      <c r="FD44" s="66"/>
      <c r="FE44" s="66"/>
      <c r="FF44" s="66"/>
      <c r="FG44" s="66"/>
      <c r="FH44" s="66"/>
      <c r="FI44" s="66"/>
      <c r="FJ44" s="66"/>
      <c r="FK44" s="66"/>
      <c r="FL44" s="66"/>
      <c r="FM44" s="66"/>
      <c r="FN44" s="66"/>
      <c r="FO44" s="66"/>
      <c r="FP44" s="66"/>
      <c r="FQ44" s="66"/>
      <c r="FR44" s="66"/>
      <c r="FS44" s="66"/>
      <c r="FT44" s="66"/>
      <c r="FU44" s="66"/>
    </row>
    <row r="45" spans="1:177" ht="25.5">
      <c r="A45" s="138" t="s">
        <v>240</v>
      </c>
      <c r="B45" s="139" t="s">
        <v>241</v>
      </c>
      <c r="C45" s="65">
        <v>189164.82</v>
      </c>
      <c r="D45" s="65">
        <v>289665.25</v>
      </c>
      <c r="E45" s="65">
        <v>291131.18</v>
      </c>
      <c r="F45" s="65">
        <v>250000</v>
      </c>
      <c r="G45" s="140">
        <f>(((D45*(1+Parâmetros!B11)*(1+Parâmetros!C11)*(1+Parâmetros!D11))+(E45*(1+Parâmetros!C11)*(1+Parâmetros!D11)+(F45*(1+Parâmetros!D11))))/3)*(1+Parâmetros!E11)*(1+Parâmetros!E16)</f>
        <v>327713.6323301896</v>
      </c>
      <c r="H45" s="140">
        <f>G45*(1+Parâmetros!F11)*(1+Parâmetros!F16)</f>
        <v>377579.0399215747</v>
      </c>
      <c r="I45" s="140">
        <f>H45*(1+Parâmetros!G11)*(1+Parâmetros!G16)</f>
        <v>439346.75806657947</v>
      </c>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66"/>
      <c r="EQ45" s="66"/>
      <c r="ER45" s="66"/>
      <c r="ES45" s="66"/>
      <c r="ET45" s="66"/>
      <c r="EU45" s="66"/>
      <c r="EV45" s="66"/>
      <c r="EW45" s="66"/>
      <c r="EX45" s="66"/>
      <c r="EY45" s="66"/>
      <c r="EZ45" s="66"/>
      <c r="FA45" s="66"/>
      <c r="FB45" s="66"/>
      <c r="FC45" s="66"/>
      <c r="FD45" s="66"/>
      <c r="FE45" s="66"/>
      <c r="FF45" s="66"/>
      <c r="FG45" s="66"/>
      <c r="FH45" s="66"/>
      <c r="FI45" s="66"/>
      <c r="FJ45" s="66"/>
      <c r="FK45" s="66"/>
      <c r="FL45" s="66"/>
      <c r="FM45" s="66"/>
      <c r="FN45" s="66"/>
      <c r="FO45" s="66"/>
      <c r="FP45" s="66"/>
      <c r="FQ45" s="66"/>
      <c r="FR45" s="66"/>
      <c r="FS45" s="66"/>
      <c r="FT45" s="66"/>
      <c r="FU45" s="66"/>
    </row>
    <row r="46" spans="1:177" ht="25.5">
      <c r="A46" s="138" t="s">
        <v>242</v>
      </c>
      <c r="B46" s="139" t="s">
        <v>243</v>
      </c>
      <c r="C46" s="65">
        <v>5074980.35</v>
      </c>
      <c r="D46" s="65">
        <v>4887560.96</v>
      </c>
      <c r="E46" s="65">
        <v>4536456.18</v>
      </c>
      <c r="F46" s="65">
        <v>9500000</v>
      </c>
      <c r="G46" s="140">
        <f>(((D46*(1+Parâmetros!B11)*(1+Parâmetros!C11)*(1+Parâmetros!D11))+(E46*(1+Parâmetros!C11)*(1+Parâmetros!D11)+(F46*(1+Parâmetros!D11))))/3)*(1+Parâmetros!E11)</f>
        <v>6814911.8041395815</v>
      </c>
      <c r="H46" s="140">
        <f>G46*(1+Parâmetros!F11)</f>
        <v>7047981.787841155</v>
      </c>
      <c r="I46" s="140">
        <f>H46*(1+Parâmetros!G11)</f>
        <v>7282679.581376267</v>
      </c>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6"/>
      <c r="FG46" s="66"/>
      <c r="FH46" s="66"/>
      <c r="FI46" s="66"/>
      <c r="FJ46" s="66"/>
      <c r="FK46" s="66"/>
      <c r="FL46" s="66"/>
      <c r="FM46" s="66"/>
      <c r="FN46" s="66"/>
      <c r="FO46" s="66"/>
      <c r="FP46" s="66"/>
      <c r="FQ46" s="66"/>
      <c r="FR46" s="66"/>
      <c r="FS46" s="66"/>
      <c r="FT46" s="66"/>
      <c r="FU46" s="66"/>
    </row>
    <row r="47" spans="1:177" ht="25.5">
      <c r="A47" s="138" t="s">
        <v>244</v>
      </c>
      <c r="B47" s="139" t="s">
        <v>245</v>
      </c>
      <c r="C47" s="65">
        <v>540854.18</v>
      </c>
      <c r="D47" s="65">
        <v>243415.71</v>
      </c>
      <c r="E47" s="65">
        <v>385724.54</v>
      </c>
      <c r="F47" s="65">
        <v>1400000</v>
      </c>
      <c r="G47" s="140">
        <f>(((D47*(1+Parâmetros!B11)*(1+Parâmetros!C11)*(1+Parâmetros!D11))+(E47*(1+Parâmetros!C11)*(1+Parâmetros!D11)+(F47*(1+Parâmetros!D11))))/3)*(1+Parâmetros!E11)</f>
        <v>721162.962225735</v>
      </c>
      <c r="H47" s="140">
        <f>G47*(1+Parâmetros!F11)</f>
        <v>745826.735533855</v>
      </c>
      <c r="I47" s="140">
        <f>H47*(1+Parâmetros!G11)</f>
        <v>770662.7658271325</v>
      </c>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c r="FG47" s="66"/>
      <c r="FH47" s="66"/>
      <c r="FI47" s="66"/>
      <c r="FJ47" s="66"/>
      <c r="FK47" s="66"/>
      <c r="FL47" s="66"/>
      <c r="FM47" s="66"/>
      <c r="FN47" s="66"/>
      <c r="FO47" s="66"/>
      <c r="FP47" s="66"/>
      <c r="FQ47" s="66"/>
      <c r="FR47" s="66"/>
      <c r="FS47" s="66"/>
      <c r="FT47" s="66"/>
      <c r="FU47" s="66"/>
    </row>
    <row r="48" spans="1:177" ht="25.5">
      <c r="A48" s="138" t="s">
        <v>246</v>
      </c>
      <c r="B48" s="139" t="s">
        <v>247</v>
      </c>
      <c r="C48" s="65">
        <v>1027102.35</v>
      </c>
      <c r="D48" s="65">
        <v>1200292.53</v>
      </c>
      <c r="E48" s="65">
        <v>1140051.79</v>
      </c>
      <c r="F48" s="65">
        <v>1200000</v>
      </c>
      <c r="G48" s="140">
        <f>(((D48*(1+Parâmetros!B11)*(1+Parâmetros!C11)*(1+Parâmetros!D11))+(E48*(1+Parâmetros!C11)*(1+Parâmetros!D11)+(F48*(1+Parâmetros!D11))))/3)*(1+Parâmetros!E11)</f>
        <v>1287538.0268420307</v>
      </c>
      <c r="H48" s="140">
        <f>G48*(1+Parâmetros!F11)</f>
        <v>1331571.8273600282</v>
      </c>
      <c r="I48" s="140">
        <f>H48*(1+Parâmetros!G11)</f>
        <v>1375913.1692111173</v>
      </c>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6"/>
      <c r="FG48" s="66"/>
      <c r="FH48" s="66"/>
      <c r="FI48" s="66"/>
      <c r="FJ48" s="66"/>
      <c r="FK48" s="66"/>
      <c r="FL48" s="66"/>
      <c r="FM48" s="66"/>
      <c r="FN48" s="66"/>
      <c r="FO48" s="66"/>
      <c r="FP48" s="66"/>
      <c r="FQ48" s="66"/>
      <c r="FR48" s="66"/>
      <c r="FS48" s="66"/>
      <c r="FT48" s="66"/>
      <c r="FU48" s="66"/>
    </row>
    <row r="49" spans="1:177" ht="12.75">
      <c r="A49" s="138" t="s">
        <v>248</v>
      </c>
      <c r="B49" s="139" t="s">
        <v>249</v>
      </c>
      <c r="C49" s="65">
        <v>91300.44</v>
      </c>
      <c r="D49" s="65">
        <v>87064.16</v>
      </c>
      <c r="E49" s="65">
        <v>0</v>
      </c>
      <c r="F49" s="65">
        <v>0</v>
      </c>
      <c r="G49" s="140">
        <f>(((D49*(1+Parâmetros!B11)*(1+Parâmetros!C11)*(1+Parâmetros!D11))+(E49*(1+Parâmetros!C11)*(1+Parâmetros!D11)+(F49*(1+Parâmetros!D11))))/3)*(1+Parâmetros!E11)*(1+Parâmetros!E16)</f>
        <v>35608.120365813855</v>
      </c>
      <c r="H49" s="140">
        <f>G49*(1+Parâmetros!F11)*(1+Parâmetros!F16)</f>
        <v>41026.30642960073</v>
      </c>
      <c r="I49" s="140">
        <f>H49*(1+Parâmetros!G11)*(1+Parâmetros!G16)</f>
        <v>47737.752416116615</v>
      </c>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6"/>
      <c r="FG49" s="66"/>
      <c r="FH49" s="66"/>
      <c r="FI49" s="66"/>
      <c r="FJ49" s="66"/>
      <c r="FK49" s="66"/>
      <c r="FL49" s="66"/>
      <c r="FM49" s="66"/>
      <c r="FN49" s="66"/>
      <c r="FO49" s="66"/>
      <c r="FP49" s="66"/>
      <c r="FQ49" s="66"/>
      <c r="FR49" s="66"/>
      <c r="FS49" s="66"/>
      <c r="FT49" s="66"/>
      <c r="FU49" s="66"/>
    </row>
    <row r="50" spans="1:177" ht="12.75">
      <c r="A50" s="138" t="s">
        <v>250</v>
      </c>
      <c r="B50" s="139" t="s">
        <v>251</v>
      </c>
      <c r="C50" s="65">
        <v>0</v>
      </c>
      <c r="D50" s="65">
        <v>0</v>
      </c>
      <c r="E50" s="65">
        <v>123419.24</v>
      </c>
      <c r="F50" s="65">
        <v>1500000</v>
      </c>
      <c r="G50" s="140">
        <f>(((D50*(1+Parâmetros!B11)*(1+Parâmetros!C11)*(1+Parâmetros!D11))+(E50*(1+Parâmetros!C11)*(1+Parâmetros!D11)+(F50*(1+Parâmetros!D11))))/3)*(1+Parâmetros!E11)</f>
        <v>568592.6213414369</v>
      </c>
      <c r="H50" s="140">
        <f>G50*(1+Parâmetros!F11)</f>
        <v>588038.488991314</v>
      </c>
      <c r="I50" s="140">
        <f>H50*(1+Parâmetros!G11)</f>
        <v>607620.1706747247</v>
      </c>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66"/>
      <c r="EZ50" s="66"/>
      <c r="FA50" s="66"/>
      <c r="FB50" s="66"/>
      <c r="FC50" s="66"/>
      <c r="FD50" s="66"/>
      <c r="FE50" s="66"/>
      <c r="FF50" s="66"/>
      <c r="FG50" s="66"/>
      <c r="FH50" s="66"/>
      <c r="FI50" s="66"/>
      <c r="FJ50" s="66"/>
      <c r="FK50" s="66"/>
      <c r="FL50" s="66"/>
      <c r="FM50" s="66"/>
      <c r="FN50" s="66"/>
      <c r="FO50" s="66"/>
      <c r="FP50" s="66"/>
      <c r="FQ50" s="66"/>
      <c r="FR50" s="66"/>
      <c r="FS50" s="66"/>
      <c r="FT50" s="66"/>
      <c r="FU50" s="66"/>
    </row>
    <row r="51" spans="1:177" ht="12.75">
      <c r="A51" s="138" t="s">
        <v>564</v>
      </c>
      <c r="B51" s="139" t="s">
        <v>565</v>
      </c>
      <c r="C51" s="65">
        <v>86315.52</v>
      </c>
      <c r="D51" s="65">
        <v>0</v>
      </c>
      <c r="E51" s="65">
        <v>2030585.27</v>
      </c>
      <c r="F51" s="65">
        <v>0</v>
      </c>
      <c r="G51" s="140">
        <f>(((D51*(1+Parâmetros!B11)*(1+Parâmetros!C11)*(1+Parâmetros!D11))+(E51*(1+Parâmetros!C11)*(1+Parâmetros!D11)+(F51*(1+Parâmetros!D11))))/3)*(1+Parâmetros!E11)</f>
        <v>739429.8948506018</v>
      </c>
      <c r="H51" s="140">
        <f>G51*(1+Parâmetros!F11)</f>
        <v>764718.3972544924</v>
      </c>
      <c r="I51" s="140">
        <f>H51*(1+Parâmetros!G11)</f>
        <v>790183.5198830671</v>
      </c>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c r="FG51" s="66"/>
      <c r="FH51" s="66"/>
      <c r="FI51" s="66"/>
      <c r="FJ51" s="66"/>
      <c r="FK51" s="66"/>
      <c r="FL51" s="66"/>
      <c r="FM51" s="66"/>
      <c r="FN51" s="66"/>
      <c r="FO51" s="66"/>
      <c r="FP51" s="66"/>
      <c r="FQ51" s="66"/>
      <c r="FR51" s="66"/>
      <c r="FS51" s="66"/>
      <c r="FT51" s="66"/>
      <c r="FU51" s="66"/>
    </row>
    <row r="52" spans="1:177" s="7" customFormat="1" ht="25.5">
      <c r="A52" s="135" t="s">
        <v>252</v>
      </c>
      <c r="B52" s="136" t="s">
        <v>253</v>
      </c>
      <c r="C52" s="137">
        <f aca="true" t="shared" si="10" ref="C52:I52">C53+C54+C55+C56+C57+C58+C59+C60+C61</f>
        <v>20292589.94</v>
      </c>
      <c r="D52" s="137">
        <f t="shared" si="10"/>
        <v>20898501.710000005</v>
      </c>
      <c r="E52" s="137">
        <f t="shared" si="10"/>
        <v>20669529.31</v>
      </c>
      <c r="F52" s="137">
        <f t="shared" si="10"/>
        <v>18955000</v>
      </c>
      <c r="G52" s="137">
        <f t="shared" si="10"/>
        <v>21220975.400945388</v>
      </c>
      <c r="H52" s="137">
        <f t="shared" si="10"/>
        <v>20987169.189895965</v>
      </c>
      <c r="I52" s="137">
        <f t="shared" si="10"/>
        <v>20842526.285588734</v>
      </c>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row>
    <row r="53" spans="1:177" ht="12.75">
      <c r="A53" s="138" t="s">
        <v>254</v>
      </c>
      <c r="B53" s="139" t="s">
        <v>255</v>
      </c>
      <c r="C53" s="65">
        <v>14696403.49</v>
      </c>
      <c r="D53" s="65">
        <v>15546716.72</v>
      </c>
      <c r="E53" s="65">
        <v>15465272.7</v>
      </c>
      <c r="F53" s="65">
        <v>13500000</v>
      </c>
      <c r="G53" s="140">
        <f>(((D53*(1+Parâmetros!B11)*(1+Parâmetros!C11)*(1+Parâmetros!D11))+(E53*(1+Parâmetros!C11)*(1+Parâmetros!D11)+(F53*(1+Parâmetros!D11))))/3)*(1+Parâmetros!E11)*(1+Parâmetros!E17)</f>
        <v>15539875.883172672</v>
      </c>
      <c r="H53" s="140">
        <f>G53*(1+Parâmetros!F11)*(1+Parâmetros!F17)</f>
        <v>15276227.494499817</v>
      </c>
      <c r="I53" s="140">
        <f>H53*(1+Parâmetros!G11)*(1+Parâmetros!G17)</f>
        <v>15085973.191242294</v>
      </c>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c r="EO53" s="66"/>
      <c r="EP53" s="66"/>
      <c r="EQ53" s="66"/>
      <c r="ER53" s="66"/>
      <c r="ES53" s="66"/>
      <c r="ET53" s="66"/>
      <c r="EU53" s="66"/>
      <c r="EV53" s="66"/>
      <c r="EW53" s="66"/>
      <c r="EX53" s="66"/>
      <c r="EY53" s="66"/>
      <c r="EZ53" s="66"/>
      <c r="FA53" s="66"/>
      <c r="FB53" s="66"/>
      <c r="FC53" s="66"/>
      <c r="FD53" s="66"/>
      <c r="FE53" s="66"/>
      <c r="FF53" s="66"/>
      <c r="FG53" s="66"/>
      <c r="FH53" s="66"/>
      <c r="FI53" s="66"/>
      <c r="FJ53" s="66"/>
      <c r="FK53" s="66"/>
      <c r="FL53" s="66"/>
      <c r="FM53" s="66"/>
      <c r="FN53" s="66"/>
      <c r="FO53" s="66"/>
      <c r="FP53" s="66"/>
      <c r="FQ53" s="66"/>
      <c r="FR53" s="66"/>
      <c r="FS53" s="66"/>
      <c r="FT53" s="66"/>
      <c r="FU53" s="66"/>
    </row>
    <row r="54" spans="1:177" ht="12.75">
      <c r="A54" s="138" t="s">
        <v>258</v>
      </c>
      <c r="B54" s="139" t="s">
        <v>259</v>
      </c>
      <c r="C54" s="65">
        <v>2336913.13</v>
      </c>
      <c r="D54" s="65">
        <v>2843779.01</v>
      </c>
      <c r="E54" s="65">
        <v>2821720.14</v>
      </c>
      <c r="F54" s="65">
        <v>2800000</v>
      </c>
      <c r="G54" s="140">
        <f>(((D54*(1+Parâmetros!B11)*(1+Parâmetros!C11)*(1+Parâmetros!D11))+(E54*(1+Parâmetros!C11)*(1+Parâmetros!D11)+(F54*(1+Parâmetros!D11))))/3)*(1+Parâmetros!E11)*(1+Parâmetros!E17)</f>
        <v>2950616.3705624267</v>
      </c>
      <c r="H54" s="140">
        <f>G54*(1+Parâmetros!F11)*(1+Parâmetros!F17)</f>
        <v>2900556.4307315745</v>
      </c>
      <c r="I54" s="140">
        <f>H54*(1+Parâmetros!G11)*(1+Parâmetros!G17)</f>
        <v>2864432.109920913</v>
      </c>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c r="EO54" s="66"/>
      <c r="EP54" s="66"/>
      <c r="EQ54" s="66"/>
      <c r="ER54" s="66"/>
      <c r="ES54" s="66"/>
      <c r="ET54" s="66"/>
      <c r="EU54" s="66"/>
      <c r="EV54" s="66"/>
      <c r="EW54" s="66"/>
      <c r="EX54" s="66"/>
      <c r="EY54" s="66"/>
      <c r="EZ54" s="66"/>
      <c r="FA54" s="66"/>
      <c r="FB54" s="66"/>
      <c r="FC54" s="66"/>
      <c r="FD54" s="66"/>
      <c r="FE54" s="66"/>
      <c r="FF54" s="66"/>
      <c r="FG54" s="66"/>
      <c r="FH54" s="66"/>
      <c r="FI54" s="66"/>
      <c r="FJ54" s="66"/>
      <c r="FK54" s="66"/>
      <c r="FL54" s="66"/>
      <c r="FM54" s="66"/>
      <c r="FN54" s="66"/>
      <c r="FO54" s="66"/>
      <c r="FP54" s="66"/>
      <c r="FQ54" s="66"/>
      <c r="FR54" s="66"/>
      <c r="FS54" s="66"/>
      <c r="FT54" s="66"/>
      <c r="FU54" s="66"/>
    </row>
    <row r="55" spans="1:177" ht="12.75">
      <c r="A55" s="138" t="s">
        <v>260</v>
      </c>
      <c r="B55" s="139" t="s">
        <v>261</v>
      </c>
      <c r="C55" s="65">
        <v>226835.16</v>
      </c>
      <c r="D55" s="65">
        <v>228899.82</v>
      </c>
      <c r="E55" s="65">
        <v>229378.09</v>
      </c>
      <c r="F55" s="65">
        <v>180000</v>
      </c>
      <c r="G55" s="140">
        <f>(((D55*(1+Parâmetros!B11)*(1+Parâmetros!C11)*(1+Parâmetros!D11))+(E55*(1+Parâmetros!C11)*(1+Parâmetros!D11)+(F55*(1+Parâmetros!D11))))/3)*(1+Parâmetros!E11)*(1+Parâmetros!E17)</f>
        <v>223107.34946089966</v>
      </c>
      <c r="H55" s="140">
        <f>G55*(1+Parâmetros!F11)*(1+Parâmetros!F17)</f>
        <v>219322.1266168657</v>
      </c>
      <c r="I55" s="140">
        <f>H55*(1+Parâmetros!G11)*(1+Parâmetros!G17)</f>
        <v>216590.62903976598</v>
      </c>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c r="EO55" s="66"/>
      <c r="EP55" s="66"/>
      <c r="EQ55" s="66"/>
      <c r="ER55" s="66"/>
      <c r="ES55" s="66"/>
      <c r="ET55" s="66"/>
      <c r="EU55" s="66"/>
      <c r="EV55" s="66"/>
      <c r="EW55" s="66"/>
      <c r="EX55" s="66"/>
      <c r="EY55" s="66"/>
      <c r="EZ55" s="66"/>
      <c r="FA55" s="66"/>
      <c r="FB55" s="66"/>
      <c r="FC55" s="66"/>
      <c r="FD55" s="66"/>
      <c r="FE55" s="66"/>
      <c r="FF55" s="66"/>
      <c r="FG55" s="66"/>
      <c r="FH55" s="66"/>
      <c r="FI55" s="66"/>
      <c r="FJ55" s="66"/>
      <c r="FK55" s="66"/>
      <c r="FL55" s="66"/>
      <c r="FM55" s="66"/>
      <c r="FN55" s="66"/>
      <c r="FO55" s="66"/>
      <c r="FP55" s="66"/>
      <c r="FQ55" s="66"/>
      <c r="FR55" s="66"/>
      <c r="FS55" s="66"/>
      <c r="FT55" s="66"/>
      <c r="FU55" s="66"/>
    </row>
    <row r="56" spans="1:177" ht="12.75">
      <c r="A56" s="138" t="s">
        <v>262</v>
      </c>
      <c r="B56" s="139" t="s">
        <v>263</v>
      </c>
      <c r="C56" s="65">
        <v>44247.01</v>
      </c>
      <c r="D56" s="65">
        <v>61587.85</v>
      </c>
      <c r="E56" s="65">
        <v>27798.97</v>
      </c>
      <c r="F56" s="65">
        <v>25000</v>
      </c>
      <c r="G56" s="140">
        <f>(((D56*(1+Parâmetros!B11)*(1+Parâmetros!C11)*(1+Parâmetros!D11))+(E56*(1+Parâmetros!C11)*(1+Parâmetros!D11)+(F56*(1+Parâmetros!D11))))/3)*(1+Parâmetros!E11)*(1+Parâmetros!E17)</f>
        <v>40357.16999068942</v>
      </c>
      <c r="H56" s="140">
        <f>G56*(1+Parâmetros!F11)*(1+Parâmetros!F17)</f>
        <v>39672.47321965772</v>
      </c>
      <c r="I56" s="140">
        <f>H56*(1+Parâmetros!G11)*(1+Parâmetros!G17)</f>
        <v>39178.38141894145</v>
      </c>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c r="EO56" s="66"/>
      <c r="EP56" s="66"/>
      <c r="EQ56" s="66"/>
      <c r="ER56" s="66"/>
      <c r="ES56" s="66"/>
      <c r="ET56" s="66"/>
      <c r="EU56" s="66"/>
      <c r="EV56" s="66"/>
      <c r="EW56" s="66"/>
      <c r="EX56" s="66"/>
      <c r="EY56" s="66"/>
      <c r="EZ56" s="66"/>
      <c r="FA56" s="66"/>
      <c r="FB56" s="66"/>
      <c r="FC56" s="66"/>
      <c r="FD56" s="66"/>
      <c r="FE56" s="66"/>
      <c r="FF56" s="66"/>
      <c r="FG56" s="66"/>
      <c r="FH56" s="66"/>
      <c r="FI56" s="66"/>
      <c r="FJ56" s="66"/>
      <c r="FK56" s="66"/>
      <c r="FL56" s="66"/>
      <c r="FM56" s="66"/>
      <c r="FN56" s="66"/>
      <c r="FO56" s="66"/>
      <c r="FP56" s="66"/>
      <c r="FQ56" s="66"/>
      <c r="FR56" s="66"/>
      <c r="FS56" s="66"/>
      <c r="FT56" s="66"/>
      <c r="FU56" s="66"/>
    </row>
    <row r="57" spans="1:177" ht="12.75">
      <c r="A57" s="138" t="s">
        <v>264</v>
      </c>
      <c r="B57" s="139" t="s">
        <v>265</v>
      </c>
      <c r="C57" s="65">
        <v>0</v>
      </c>
      <c r="D57" s="65">
        <v>0</v>
      </c>
      <c r="E57" s="65">
        <v>0</v>
      </c>
      <c r="F57" s="65">
        <v>0</v>
      </c>
      <c r="G57" s="140">
        <f>(((D57*(1+Parâmetros!B11)*(1+Parâmetros!C11)*(1+Parâmetros!D11))+(E57*(1+Parâmetros!C11)*(1+Parâmetros!D11)+(F57*(1+Parâmetros!D11))))/3)*(1+Parâmetros!E11)</f>
        <v>0</v>
      </c>
      <c r="H57" s="140">
        <f>G57*(1+Parâmetros!F11)</f>
        <v>0</v>
      </c>
      <c r="I57" s="140">
        <f>H57*(1+Parâmetros!G11)</f>
        <v>0</v>
      </c>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row>
    <row r="58" spans="1:177" ht="12.75">
      <c r="A58" s="138" t="s">
        <v>266</v>
      </c>
      <c r="B58" s="139" t="s">
        <v>267</v>
      </c>
      <c r="C58" s="65">
        <v>26822.34</v>
      </c>
      <c r="D58" s="65">
        <v>77812.1</v>
      </c>
      <c r="E58" s="65">
        <v>0</v>
      </c>
      <c r="F58" s="65">
        <v>0</v>
      </c>
      <c r="G58" s="140">
        <f>(((D58*(1+Parâmetros!B11)*(1+Parâmetros!C11)*(1+Parâmetros!D11))+(E58*(1+Parâmetros!C11)*(1+Parâmetros!D11)+(F58*(1+Parâmetros!D11))))/3)*(1+Parâmetros!E11)</f>
        <v>29397.541702666804</v>
      </c>
      <c r="H58" s="140">
        <f>G58*(1+Parâmetros!F11)</f>
        <v>30402.93762889801</v>
      </c>
      <c r="I58" s="140">
        <f>H58*(1+Parâmetros!G11)</f>
        <v>31415.355451940315</v>
      </c>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c r="EO58" s="66"/>
      <c r="EP58" s="66"/>
      <c r="EQ58" s="66"/>
      <c r="ER58" s="66"/>
      <c r="ES58" s="66"/>
      <c r="ET58" s="66"/>
      <c r="EU58" s="66"/>
      <c r="EV58" s="66"/>
      <c r="EW58" s="66"/>
      <c r="EX58" s="66"/>
      <c r="EY58" s="66"/>
      <c r="EZ58" s="66"/>
      <c r="FA58" s="66"/>
      <c r="FB58" s="66"/>
      <c r="FC58" s="66"/>
      <c r="FD58" s="66"/>
      <c r="FE58" s="66"/>
      <c r="FF58" s="66"/>
      <c r="FG58" s="66"/>
      <c r="FH58" s="66"/>
      <c r="FI58" s="66"/>
      <c r="FJ58" s="66"/>
      <c r="FK58" s="66"/>
      <c r="FL58" s="66"/>
      <c r="FM58" s="66"/>
      <c r="FN58" s="66"/>
      <c r="FO58" s="66"/>
      <c r="FP58" s="66"/>
      <c r="FQ58" s="66"/>
      <c r="FR58" s="66"/>
      <c r="FS58" s="66"/>
      <c r="FT58" s="66"/>
      <c r="FU58" s="66"/>
    </row>
    <row r="59" spans="1:177" ht="25.5">
      <c r="A59" s="138" t="s">
        <v>268</v>
      </c>
      <c r="B59" s="139" t="s">
        <v>269</v>
      </c>
      <c r="C59" s="65">
        <v>2237672.22</v>
      </c>
      <c r="D59" s="65">
        <v>1520050.52</v>
      </c>
      <c r="E59" s="65">
        <v>1588363.16</v>
      </c>
      <c r="F59" s="65">
        <v>2200000</v>
      </c>
      <c r="G59" s="140">
        <f>(((D59*(1+Parâmetros!B11)*(1+Parâmetros!C11)*(1+Parâmetros!D11))+(E59*(1+Parâmetros!C11)*(1+Parâmetros!D11)+(F59*(1+Parâmetros!D11))))/3)*(1+Parâmetros!E11)</f>
        <v>1920693.9928317312</v>
      </c>
      <c r="H59" s="140">
        <f>G59*(1+Parâmetros!F11)</f>
        <v>1986381.7273865764</v>
      </c>
      <c r="I59" s="140">
        <f>H59*(1+Parâmetros!G11)</f>
        <v>2052528.2389085495</v>
      </c>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c r="EO59" s="66"/>
      <c r="EP59" s="66"/>
      <c r="EQ59" s="66"/>
      <c r="ER59" s="66"/>
      <c r="ES59" s="66"/>
      <c r="ET59" s="66"/>
      <c r="EU59" s="66"/>
      <c r="EV59" s="66"/>
      <c r="EW59" s="66"/>
      <c r="EX59" s="66"/>
      <c r="EY59" s="66"/>
      <c r="EZ59" s="66"/>
      <c r="FA59" s="66"/>
      <c r="FB59" s="66"/>
      <c r="FC59" s="66"/>
      <c r="FD59" s="66"/>
      <c r="FE59" s="66"/>
      <c r="FF59" s="66"/>
      <c r="FG59" s="66"/>
      <c r="FH59" s="66"/>
      <c r="FI59" s="66"/>
      <c r="FJ59" s="66"/>
      <c r="FK59" s="66"/>
      <c r="FL59" s="66"/>
      <c r="FM59" s="66"/>
      <c r="FN59" s="66"/>
      <c r="FO59" s="66"/>
      <c r="FP59" s="66"/>
      <c r="FQ59" s="66"/>
      <c r="FR59" s="66"/>
      <c r="FS59" s="66"/>
      <c r="FT59" s="66"/>
      <c r="FU59" s="66"/>
    </row>
    <row r="60" spans="1:177" ht="25.5">
      <c r="A60" s="138" t="s">
        <v>270</v>
      </c>
      <c r="B60" s="139" t="s">
        <v>271</v>
      </c>
      <c r="C60" s="65">
        <v>0</v>
      </c>
      <c r="D60" s="65">
        <v>0</v>
      </c>
      <c r="E60" s="65">
        <v>0</v>
      </c>
      <c r="F60" s="65">
        <v>0</v>
      </c>
      <c r="G60" s="140">
        <f>(((D60*(1+Parâmetros!B11)*(1+Parâmetros!C11)*(1+Parâmetros!D11))+(E60*(1+Parâmetros!C11)*(1+Parâmetros!D11)+(F60*(1+Parâmetros!D11))))/3)*(1+Parâmetros!E11)</f>
        <v>0</v>
      </c>
      <c r="H60" s="140">
        <f>G60*(1+Parâmetros!F11)</f>
        <v>0</v>
      </c>
      <c r="I60" s="140">
        <f>H60*(1+Parâmetros!G11)</f>
        <v>0</v>
      </c>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c r="EO60" s="66"/>
      <c r="EP60" s="66"/>
      <c r="EQ60" s="66"/>
      <c r="ER60" s="66"/>
      <c r="ES60" s="66"/>
      <c r="ET60" s="66"/>
      <c r="EU60" s="66"/>
      <c r="EV60" s="66"/>
      <c r="EW60" s="66"/>
      <c r="EX60" s="66"/>
      <c r="EY60" s="66"/>
      <c r="EZ60" s="66"/>
      <c r="FA60" s="66"/>
      <c r="FB60" s="66"/>
      <c r="FC60" s="66"/>
      <c r="FD60" s="66"/>
      <c r="FE60" s="66"/>
      <c r="FF60" s="66"/>
      <c r="FG60" s="66"/>
      <c r="FH60" s="66"/>
      <c r="FI60" s="66"/>
      <c r="FJ60" s="66"/>
      <c r="FK60" s="66"/>
      <c r="FL60" s="66"/>
      <c r="FM60" s="66"/>
      <c r="FN60" s="66"/>
      <c r="FO60" s="66"/>
      <c r="FP60" s="66"/>
      <c r="FQ60" s="66"/>
      <c r="FR60" s="66"/>
      <c r="FS60" s="66"/>
      <c r="FT60" s="66"/>
      <c r="FU60" s="66"/>
    </row>
    <row r="61" spans="1:177" ht="12.75">
      <c r="A61" s="138" t="s">
        <v>272</v>
      </c>
      <c r="B61" s="139" t="s">
        <v>267</v>
      </c>
      <c r="C61" s="65">
        <v>723696.59</v>
      </c>
      <c r="D61" s="65">
        <v>619655.69</v>
      </c>
      <c r="E61" s="65">
        <v>536996.25</v>
      </c>
      <c r="F61" s="65">
        <v>250000</v>
      </c>
      <c r="G61" s="140">
        <f>(((D61*(1+Parâmetros!B11)*(1+Parâmetros!C11)*(1+Parâmetros!D11))+(E61*(1+Parâmetros!C11)*(1+Parâmetros!D11)+(F61*(1+Parâmetros!D11))))/3)*(1+Parâmetros!E11)</f>
        <v>516927.09322430124</v>
      </c>
      <c r="H61" s="140">
        <f>G61*(1+Parâmetros!F11)</f>
        <v>534605.9998125724</v>
      </c>
      <c r="I61" s="140">
        <f>H61*(1+Parâmetros!G11)</f>
        <v>552408.3796063311</v>
      </c>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c r="EO61" s="66"/>
      <c r="EP61" s="66"/>
      <c r="EQ61" s="66"/>
      <c r="ER61" s="66"/>
      <c r="ES61" s="66"/>
      <c r="ET61" s="66"/>
      <c r="EU61" s="66"/>
      <c r="EV61" s="66"/>
      <c r="EW61" s="66"/>
      <c r="EX61" s="66"/>
      <c r="EY61" s="66"/>
      <c r="EZ61" s="66"/>
      <c r="FA61" s="66"/>
      <c r="FB61" s="66"/>
      <c r="FC61" s="66"/>
      <c r="FD61" s="66"/>
      <c r="FE61" s="66"/>
      <c r="FF61" s="66"/>
      <c r="FG61" s="66"/>
      <c r="FH61" s="66"/>
      <c r="FI61" s="66"/>
      <c r="FJ61" s="66"/>
      <c r="FK61" s="66"/>
      <c r="FL61" s="66"/>
      <c r="FM61" s="66"/>
      <c r="FN61" s="66"/>
      <c r="FO61" s="66"/>
      <c r="FP61" s="66"/>
      <c r="FQ61" s="66"/>
      <c r="FR61" s="66"/>
      <c r="FS61" s="66"/>
      <c r="FT61" s="66"/>
      <c r="FU61" s="66"/>
    </row>
    <row r="62" spans="1:177" ht="12.75">
      <c r="A62" s="138" t="s">
        <v>273</v>
      </c>
      <c r="B62" s="139" t="s">
        <v>274</v>
      </c>
      <c r="C62" s="65"/>
      <c r="D62" s="65"/>
      <c r="E62" s="65"/>
      <c r="F62" s="65"/>
      <c r="G62" s="140">
        <f>(((D62*(1+Parâmetros!B11)*(1+Parâmetros!C11)*(1+Parâmetros!D11))+(E62*(1+Parâmetros!C11)*(1+Parâmetros!D11)+(F62*(1+Parâmetros!D11))))/3)*(1+Parâmetros!E11)</f>
        <v>0</v>
      </c>
      <c r="H62" s="140">
        <f>G62*(1+Parâmetros!F11)</f>
        <v>0</v>
      </c>
      <c r="I62" s="140">
        <f>H62*(1+Parâmetros!G11)</f>
        <v>0</v>
      </c>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c r="EO62" s="66"/>
      <c r="EP62" s="66"/>
      <c r="EQ62" s="66"/>
      <c r="ER62" s="66"/>
      <c r="ES62" s="66"/>
      <c r="ET62" s="66"/>
      <c r="EU62" s="66"/>
      <c r="EV62" s="66"/>
      <c r="EW62" s="66"/>
      <c r="EX62" s="66"/>
      <c r="EY62" s="66"/>
      <c r="EZ62" s="66"/>
      <c r="FA62" s="66"/>
      <c r="FB62" s="66"/>
      <c r="FC62" s="66"/>
      <c r="FD62" s="66"/>
      <c r="FE62" s="66"/>
      <c r="FF62" s="66"/>
      <c r="FG62" s="66"/>
      <c r="FH62" s="66"/>
      <c r="FI62" s="66"/>
      <c r="FJ62" s="66"/>
      <c r="FK62" s="66"/>
      <c r="FL62" s="66"/>
      <c r="FM62" s="66"/>
      <c r="FN62" s="66"/>
      <c r="FO62" s="66"/>
      <c r="FP62" s="66"/>
      <c r="FQ62" s="66"/>
      <c r="FR62" s="66"/>
      <c r="FS62" s="66"/>
      <c r="FT62" s="66"/>
      <c r="FU62" s="66"/>
    </row>
    <row r="63" spans="1:177" ht="12.75">
      <c r="A63" s="138" t="s">
        <v>275</v>
      </c>
      <c r="B63" s="139" t="s">
        <v>276</v>
      </c>
      <c r="C63" s="65">
        <v>803188.42</v>
      </c>
      <c r="D63" s="65">
        <v>1193664.47</v>
      </c>
      <c r="E63" s="65">
        <v>1265574.66</v>
      </c>
      <c r="F63" s="65">
        <v>500000</v>
      </c>
      <c r="G63" s="140">
        <f>(((D63*(1+Parâmetros!B11)*(1+Parâmetros!C11)*(1+Parâmetros!D11))+(E63*(1+Parâmetros!C11)*(1+Parâmetros!D11)+(F63*(1+Parâmetros!D11))))/3)*(1+Parâmetros!E11)</f>
        <v>1086372.621536378</v>
      </c>
      <c r="H63" s="140">
        <f>G63*(1+Parâmetros!F11)</f>
        <v>1123526.5651929223</v>
      </c>
      <c r="I63" s="140">
        <f>H63*(1+Parâmetros!G11)</f>
        <v>1160939.9998138468</v>
      </c>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c r="EO63" s="66"/>
      <c r="EP63" s="66"/>
      <c r="EQ63" s="66"/>
      <c r="ER63" s="66"/>
      <c r="ES63" s="66"/>
      <c r="ET63" s="66"/>
      <c r="EU63" s="66"/>
      <c r="EV63" s="66"/>
      <c r="EW63" s="66"/>
      <c r="EX63" s="66"/>
      <c r="EY63" s="66"/>
      <c r="EZ63" s="66"/>
      <c r="FA63" s="66"/>
      <c r="FB63" s="66"/>
      <c r="FC63" s="66"/>
      <c r="FD63" s="66"/>
      <c r="FE63" s="66"/>
      <c r="FF63" s="66"/>
      <c r="FG63" s="66"/>
      <c r="FH63" s="66"/>
      <c r="FI63" s="66"/>
      <c r="FJ63" s="66"/>
      <c r="FK63" s="66"/>
      <c r="FL63" s="66"/>
      <c r="FM63" s="66"/>
      <c r="FN63" s="66"/>
      <c r="FO63" s="66"/>
      <c r="FP63" s="66"/>
      <c r="FQ63" s="66"/>
      <c r="FR63" s="66"/>
      <c r="FS63" s="66"/>
      <c r="FT63" s="66"/>
      <c r="FU63" s="66"/>
    </row>
    <row r="64" spans="1:177" ht="12.75">
      <c r="A64" s="138" t="s">
        <v>369</v>
      </c>
      <c r="B64" s="139" t="s">
        <v>370</v>
      </c>
      <c r="C64" s="65">
        <v>8929822.25</v>
      </c>
      <c r="D64" s="65">
        <v>9727270.84</v>
      </c>
      <c r="E64" s="65">
        <v>10774905.66</v>
      </c>
      <c r="F64" s="65">
        <v>10200000</v>
      </c>
      <c r="G64" s="140">
        <f>(((D64*(1+Parâmetros!B11)*(1+Parâmetros!C11)*(1+Parâmetros!D11))+(E64*(1+Parâmetros!C11)*(1+Parâmetros!D11)+(F64*(1+Parâmetros!D11))))/3)*(1+Parâmetros!E11)*(1+Parâmetros!E16)</f>
        <v>12080590.25775697</v>
      </c>
      <c r="H64" s="140">
        <f>G64*(1+Parâmetros!F11)*(1+Parâmetros!F16)</f>
        <v>13918791.35077898</v>
      </c>
      <c r="I64" s="140">
        <f>H64*(1+Parâmetros!G11)*(1+Parâmetros!G16)</f>
        <v>16195750.318767821</v>
      </c>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c r="EO64" s="66"/>
      <c r="EP64" s="66"/>
      <c r="EQ64" s="66"/>
      <c r="ER64" s="66"/>
      <c r="ES64" s="66"/>
      <c r="ET64" s="66"/>
      <c r="EU64" s="66"/>
      <c r="EV64" s="66"/>
      <c r="EW64" s="66"/>
      <c r="EX64" s="66"/>
      <c r="EY64" s="66"/>
      <c r="EZ64" s="66"/>
      <c r="FA64" s="66"/>
      <c r="FB64" s="66"/>
      <c r="FC64" s="66"/>
      <c r="FD64" s="66"/>
      <c r="FE64" s="66"/>
      <c r="FF64" s="66"/>
      <c r="FG64" s="66"/>
      <c r="FH64" s="66"/>
      <c r="FI64" s="66"/>
      <c r="FJ64" s="66"/>
      <c r="FK64" s="66"/>
      <c r="FL64" s="66"/>
      <c r="FM64" s="66"/>
      <c r="FN64" s="66"/>
      <c r="FO64" s="66"/>
      <c r="FP64" s="66"/>
      <c r="FQ64" s="66"/>
      <c r="FR64" s="66"/>
      <c r="FS64" s="66"/>
      <c r="FT64" s="66"/>
      <c r="FU64" s="66"/>
    </row>
    <row r="65" spans="1:177" ht="12.75">
      <c r="A65" s="138" t="s">
        <v>278</v>
      </c>
      <c r="B65" s="139" t="s">
        <v>279</v>
      </c>
      <c r="C65" s="65">
        <v>0</v>
      </c>
      <c r="D65" s="65">
        <v>0</v>
      </c>
      <c r="E65" s="65">
        <v>0</v>
      </c>
      <c r="F65" s="65">
        <v>0</v>
      </c>
      <c r="G65" s="140">
        <f>(((D65*(1+Parâmetros!B11)*(1+Parâmetros!C11)*(1+Parâmetros!D11))+(E65*(1+Parâmetros!C11)*(1+Parâmetros!D11)+(F65*(1+Parâmetros!D11))))/3)*(1+Parâmetros!E11)</f>
        <v>0</v>
      </c>
      <c r="H65" s="140">
        <f>G65*(1+Parâmetros!F11)</f>
        <v>0</v>
      </c>
      <c r="I65" s="140">
        <f>H65*(1+Parâmetros!G11)</f>
        <v>0</v>
      </c>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c r="EO65" s="66"/>
      <c r="EP65" s="66"/>
      <c r="EQ65" s="66"/>
      <c r="ER65" s="66"/>
      <c r="ES65" s="66"/>
      <c r="ET65" s="66"/>
      <c r="EU65" s="66"/>
      <c r="EV65" s="66"/>
      <c r="EW65" s="66"/>
      <c r="EX65" s="66"/>
      <c r="EY65" s="66"/>
      <c r="EZ65" s="66"/>
      <c r="FA65" s="66"/>
      <c r="FB65" s="66"/>
      <c r="FC65" s="66"/>
      <c r="FD65" s="66"/>
      <c r="FE65" s="66"/>
      <c r="FF65" s="66"/>
      <c r="FG65" s="66"/>
      <c r="FH65" s="66"/>
      <c r="FI65" s="66"/>
      <c r="FJ65" s="66"/>
      <c r="FK65" s="66"/>
      <c r="FL65" s="66"/>
      <c r="FM65" s="66"/>
      <c r="FN65" s="66"/>
      <c r="FO65" s="66"/>
      <c r="FP65" s="66"/>
      <c r="FQ65" s="66"/>
      <c r="FR65" s="66"/>
      <c r="FS65" s="66"/>
      <c r="FT65" s="66"/>
      <c r="FU65" s="66"/>
    </row>
    <row r="66" spans="1:177" ht="12.75">
      <c r="A66" s="138" t="s">
        <v>280</v>
      </c>
      <c r="B66" s="139" t="s">
        <v>281</v>
      </c>
      <c r="C66" s="65">
        <v>81679.38</v>
      </c>
      <c r="D66" s="65">
        <v>106900.27</v>
      </c>
      <c r="E66" s="65">
        <v>117950</v>
      </c>
      <c r="F66" s="65">
        <v>35000</v>
      </c>
      <c r="G66" s="140">
        <f>(((D66*(1+Parâmetros!B11)*(1+Parâmetros!C11)*(1+Parâmetros!D11))+(E66*(1+Parâmetros!C11)*(1+Parâmetros!D11)+(F66*(1+Parâmetros!D11))))/3)*(1+Parâmetros!E11)</f>
        <v>95556.64388224701</v>
      </c>
      <c r="H66" s="140">
        <f>G66*(1+Parâmetros!F11)</f>
        <v>98824.68110301986</v>
      </c>
      <c r="I66" s="140">
        <f>H66*(1+Parâmetros!G11)</f>
        <v>102115.54298375043</v>
      </c>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c r="EO66" s="66"/>
      <c r="EP66" s="66"/>
      <c r="EQ66" s="66"/>
      <c r="ER66" s="66"/>
      <c r="ES66" s="66"/>
      <c r="ET66" s="66"/>
      <c r="EU66" s="66"/>
      <c r="EV66" s="66"/>
      <c r="EW66" s="66"/>
      <c r="EX66" s="66"/>
      <c r="EY66" s="66"/>
      <c r="EZ66" s="66"/>
      <c r="FA66" s="66"/>
      <c r="FB66" s="66"/>
      <c r="FC66" s="66"/>
      <c r="FD66" s="66"/>
      <c r="FE66" s="66"/>
      <c r="FF66" s="66"/>
      <c r="FG66" s="66"/>
      <c r="FH66" s="66"/>
      <c r="FI66" s="66"/>
      <c r="FJ66" s="66"/>
      <c r="FK66" s="66"/>
      <c r="FL66" s="66"/>
      <c r="FM66" s="66"/>
      <c r="FN66" s="66"/>
      <c r="FO66" s="66"/>
      <c r="FP66" s="66"/>
      <c r="FQ66" s="66"/>
      <c r="FR66" s="66"/>
      <c r="FS66" s="66"/>
      <c r="FT66" s="66"/>
      <c r="FU66" s="66"/>
    </row>
    <row r="67" spans="1:177" s="7" customFormat="1" ht="12.75">
      <c r="A67" s="135" t="s">
        <v>282</v>
      </c>
      <c r="B67" s="136" t="s">
        <v>283</v>
      </c>
      <c r="C67" s="137">
        <f aca="true" t="shared" si="11" ref="C67:I67">C68+C69+C72</f>
        <v>574912.49</v>
      </c>
      <c r="D67" s="137">
        <f t="shared" si="11"/>
        <v>371500.52</v>
      </c>
      <c r="E67" s="137">
        <f t="shared" si="11"/>
        <v>310765.15</v>
      </c>
      <c r="F67" s="137">
        <f t="shared" si="11"/>
        <v>190000</v>
      </c>
      <c r="G67" s="137">
        <f t="shared" si="11"/>
        <v>319846.46166247386</v>
      </c>
      <c r="H67" s="137">
        <f t="shared" si="11"/>
        <v>330785.2106513304</v>
      </c>
      <c r="I67" s="137">
        <f t="shared" si="11"/>
        <v>341800.3581660198</v>
      </c>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row>
    <row r="68" spans="1:177" ht="12.75">
      <c r="A68" s="138" t="s">
        <v>284</v>
      </c>
      <c r="B68" s="139" t="s">
        <v>285</v>
      </c>
      <c r="C68" s="65">
        <v>5150.32</v>
      </c>
      <c r="D68" s="65">
        <v>2975.58</v>
      </c>
      <c r="E68" s="65">
        <v>4057.04</v>
      </c>
      <c r="F68" s="65">
        <v>150000</v>
      </c>
      <c r="G68" s="140">
        <f>(((D68*(1+Parâmetros!B11)*(1+Parâmetros!C11)*(1+Parâmetros!D11))+(E68*(1+Parâmetros!C11)*(1+Parâmetros!D11)+(F68*(1+Parâmetros!D11))))/3)*(1+Parâmetros!E11)</f>
        <v>54966.532276901395</v>
      </c>
      <c r="H68" s="140">
        <f>G68*(1+Parâmetros!F11)</f>
        <v>56846.387680771426</v>
      </c>
      <c r="I68" s="140">
        <f>H68*(1+Parâmetros!G11)</f>
        <v>58739.37239054112</v>
      </c>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c r="EO68" s="66"/>
      <c r="EP68" s="66"/>
      <c r="EQ68" s="66"/>
      <c r="ER68" s="66"/>
      <c r="ES68" s="66"/>
      <c r="ET68" s="66"/>
      <c r="EU68" s="66"/>
      <c r="EV68" s="66"/>
      <c r="EW68" s="66"/>
      <c r="EX68" s="66"/>
      <c r="EY68" s="66"/>
      <c r="EZ68" s="66"/>
      <c r="FA68" s="66"/>
      <c r="FB68" s="66"/>
      <c r="FC68" s="66"/>
      <c r="FD68" s="66"/>
      <c r="FE68" s="66"/>
      <c r="FF68" s="66"/>
      <c r="FG68" s="66"/>
      <c r="FH68" s="66"/>
      <c r="FI68" s="66"/>
      <c r="FJ68" s="66"/>
      <c r="FK68" s="66"/>
      <c r="FL68" s="66"/>
      <c r="FM68" s="66"/>
      <c r="FN68" s="66"/>
      <c r="FO68" s="66"/>
      <c r="FP68" s="66"/>
      <c r="FQ68" s="66"/>
      <c r="FR68" s="66"/>
      <c r="FS68" s="66"/>
      <c r="FT68" s="66"/>
      <c r="FU68" s="66"/>
    </row>
    <row r="69" spans="1:177" ht="12.75">
      <c r="A69" s="220" t="s">
        <v>286</v>
      </c>
      <c r="B69" s="221" t="s">
        <v>287</v>
      </c>
      <c r="C69" s="222">
        <f aca="true" t="shared" si="12" ref="C69:I69">C70+C71</f>
        <v>529762.17</v>
      </c>
      <c r="D69" s="222">
        <f t="shared" si="12"/>
        <v>18524.94</v>
      </c>
      <c r="E69" s="222">
        <f t="shared" si="12"/>
        <v>156708.11</v>
      </c>
      <c r="F69" s="222">
        <f t="shared" si="12"/>
        <v>40000</v>
      </c>
      <c r="G69" s="222">
        <f t="shared" si="12"/>
        <v>78027.41430000056</v>
      </c>
      <c r="H69" s="222">
        <f t="shared" si="12"/>
        <v>80695.95186906058</v>
      </c>
      <c r="I69" s="222">
        <f t="shared" si="12"/>
        <v>83383.12706630031</v>
      </c>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c r="EO69" s="66"/>
      <c r="EP69" s="66"/>
      <c r="EQ69" s="66"/>
      <c r="ER69" s="66"/>
      <c r="ES69" s="66"/>
      <c r="ET69" s="66"/>
      <c r="EU69" s="66"/>
      <c r="EV69" s="66"/>
      <c r="EW69" s="66"/>
      <c r="EX69" s="66"/>
      <c r="EY69" s="66"/>
      <c r="EZ69" s="66"/>
      <c r="FA69" s="66"/>
      <c r="FB69" s="66"/>
      <c r="FC69" s="66"/>
      <c r="FD69" s="66"/>
      <c r="FE69" s="66"/>
      <c r="FF69" s="66"/>
      <c r="FG69" s="66"/>
      <c r="FH69" s="66"/>
      <c r="FI69" s="66"/>
      <c r="FJ69" s="66"/>
      <c r="FK69" s="66"/>
      <c r="FL69" s="66"/>
      <c r="FM69" s="66"/>
      <c r="FN69" s="66"/>
      <c r="FO69" s="66"/>
      <c r="FP69" s="66"/>
      <c r="FQ69" s="66"/>
      <c r="FR69" s="66"/>
      <c r="FS69" s="66"/>
      <c r="FT69" s="66"/>
      <c r="FU69" s="66"/>
    </row>
    <row r="70" spans="1:177" ht="12.75">
      <c r="A70" s="138" t="s">
        <v>422</v>
      </c>
      <c r="B70" s="139" t="s">
        <v>423</v>
      </c>
      <c r="C70" s="65">
        <v>0</v>
      </c>
      <c r="D70" s="65">
        <v>0</v>
      </c>
      <c r="E70" s="65">
        <v>0</v>
      </c>
      <c r="F70" s="65">
        <v>0</v>
      </c>
      <c r="G70" s="222">
        <f>(((D70*(1+Parâmetros!B11)*(1+Parâmetros!C11)*(1+Parâmetros!D11))+(E70*(1+Parâmetros!C11)*(1+Parâmetros!D11)+(F70*(1+Parâmetros!D11))))/3)*(1+Parâmetros!E11)</f>
        <v>0</v>
      </c>
      <c r="H70" s="222">
        <f>G70*(1+Parâmetros!F11)</f>
        <v>0</v>
      </c>
      <c r="I70" s="222">
        <f>H70*(1+Parâmetros!G11)</f>
        <v>0</v>
      </c>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c r="EO70" s="66"/>
      <c r="EP70" s="66"/>
      <c r="EQ70" s="66"/>
      <c r="ER70" s="66"/>
      <c r="ES70" s="66"/>
      <c r="ET70" s="66"/>
      <c r="EU70" s="66"/>
      <c r="EV70" s="66"/>
      <c r="EW70" s="66"/>
      <c r="EX70" s="66"/>
      <c r="EY70" s="66"/>
      <c r="EZ70" s="66"/>
      <c r="FA70" s="66"/>
      <c r="FB70" s="66"/>
      <c r="FC70" s="66"/>
      <c r="FD70" s="66"/>
      <c r="FE70" s="66"/>
      <c r="FF70" s="66"/>
      <c r="FG70" s="66"/>
      <c r="FH70" s="66"/>
      <c r="FI70" s="66"/>
      <c r="FJ70" s="66"/>
      <c r="FK70" s="66"/>
      <c r="FL70" s="66"/>
      <c r="FM70" s="66"/>
      <c r="FN70" s="66"/>
      <c r="FO70" s="66"/>
      <c r="FP70" s="66"/>
      <c r="FQ70" s="66"/>
      <c r="FR70" s="66"/>
      <c r="FS70" s="66"/>
      <c r="FT70" s="66"/>
      <c r="FU70" s="66"/>
    </row>
    <row r="71" spans="1:177" ht="12.75">
      <c r="A71" s="138" t="s">
        <v>424</v>
      </c>
      <c r="B71" s="139" t="s">
        <v>425</v>
      </c>
      <c r="C71" s="65">
        <v>529762.17</v>
      </c>
      <c r="D71" s="65">
        <v>18524.94</v>
      </c>
      <c r="E71" s="65">
        <v>156708.11</v>
      </c>
      <c r="F71" s="65">
        <v>40000</v>
      </c>
      <c r="G71" s="222">
        <f>(((D71*(1+Parâmetros!B11)*(1+Parâmetros!C11)*(1+Parâmetros!D11))+(E71*(1+Parâmetros!C11)*(1+Parâmetros!D11)+(F71*(1+Parâmetros!D11))))/3)*(1+Parâmetros!E11)</f>
        <v>78027.41430000056</v>
      </c>
      <c r="H71" s="222">
        <f>G71*(1+Parâmetros!F11)</f>
        <v>80695.95186906058</v>
      </c>
      <c r="I71" s="222">
        <f>H71*(1+Parâmetros!G11)</f>
        <v>83383.12706630031</v>
      </c>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c r="EO71" s="66"/>
      <c r="EP71" s="66"/>
      <c r="EQ71" s="66"/>
      <c r="ER71" s="66"/>
      <c r="ES71" s="66"/>
      <c r="ET71" s="66"/>
      <c r="EU71" s="66"/>
      <c r="EV71" s="66"/>
      <c r="EW71" s="66"/>
      <c r="EX71" s="66"/>
      <c r="EY71" s="66"/>
      <c r="EZ71" s="66"/>
      <c r="FA71" s="66"/>
      <c r="FB71" s="66"/>
      <c r="FC71" s="66"/>
      <c r="FD71" s="66"/>
      <c r="FE71" s="66"/>
      <c r="FF71" s="66"/>
      <c r="FG71" s="66"/>
      <c r="FH71" s="66"/>
      <c r="FI71" s="66"/>
      <c r="FJ71" s="66"/>
      <c r="FK71" s="66"/>
      <c r="FL71" s="66"/>
      <c r="FM71" s="66"/>
      <c r="FN71" s="66"/>
      <c r="FO71" s="66"/>
      <c r="FP71" s="66"/>
      <c r="FQ71" s="66"/>
      <c r="FR71" s="66"/>
      <c r="FS71" s="66"/>
      <c r="FT71" s="66"/>
      <c r="FU71" s="66"/>
    </row>
    <row r="72" spans="1:177" s="7" customFormat="1" ht="12.75">
      <c r="A72" s="135" t="s">
        <v>288</v>
      </c>
      <c r="B72" s="136" t="s">
        <v>289</v>
      </c>
      <c r="C72" s="137">
        <f aca="true" t="shared" si="13" ref="C72:I72">C73+C74+C75+C76+C77+C78</f>
        <v>40000</v>
      </c>
      <c r="D72" s="137">
        <f t="shared" si="13"/>
        <v>350000</v>
      </c>
      <c r="E72" s="137">
        <f t="shared" si="13"/>
        <v>150000</v>
      </c>
      <c r="F72" s="137">
        <f t="shared" si="13"/>
        <v>0</v>
      </c>
      <c r="G72" s="137">
        <f t="shared" si="13"/>
        <v>186852.51508557188</v>
      </c>
      <c r="H72" s="137">
        <f t="shared" si="13"/>
        <v>193242.87110149843</v>
      </c>
      <c r="I72" s="137">
        <f t="shared" si="13"/>
        <v>199677.85870917834</v>
      </c>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row>
    <row r="73" spans="1:177" ht="25.5">
      <c r="A73" s="138" t="s">
        <v>290</v>
      </c>
      <c r="B73" s="139" t="s">
        <v>291</v>
      </c>
      <c r="C73" s="65">
        <v>0</v>
      </c>
      <c r="D73" s="65">
        <v>0</v>
      </c>
      <c r="E73" s="65">
        <v>0</v>
      </c>
      <c r="F73" s="65">
        <v>0</v>
      </c>
      <c r="G73" s="140">
        <f>(((D73*(1+Parâmetros!B11)*(1+Parâmetros!C11)*(1+Parâmetros!D11))+(E73*(1+Parâmetros!C11)*(1+Parâmetros!D11)+(F73*(1+Parâmetros!D11))))/3)*(1+Parâmetros!E11)</f>
        <v>0</v>
      </c>
      <c r="H73" s="140">
        <f>G73*(1+Parâmetros!F11)</f>
        <v>0</v>
      </c>
      <c r="I73" s="140">
        <f>H73*(1+Parâmetros!G11)</f>
        <v>0</v>
      </c>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c r="EO73" s="66"/>
      <c r="EP73" s="66"/>
      <c r="EQ73" s="66"/>
      <c r="ER73" s="66"/>
      <c r="ES73" s="66"/>
      <c r="ET73" s="66"/>
      <c r="EU73" s="66"/>
      <c r="EV73" s="66"/>
      <c r="EW73" s="66"/>
      <c r="EX73" s="66"/>
      <c r="EY73" s="66"/>
      <c r="EZ73" s="66"/>
      <c r="FA73" s="66"/>
      <c r="FB73" s="66"/>
      <c r="FC73" s="66"/>
      <c r="FD73" s="66"/>
      <c r="FE73" s="66"/>
      <c r="FF73" s="66"/>
      <c r="FG73" s="66"/>
      <c r="FH73" s="66"/>
      <c r="FI73" s="66"/>
      <c r="FJ73" s="66"/>
      <c r="FK73" s="66"/>
      <c r="FL73" s="66"/>
      <c r="FM73" s="66"/>
      <c r="FN73" s="66"/>
      <c r="FO73" s="66"/>
      <c r="FP73" s="66"/>
      <c r="FQ73" s="66"/>
      <c r="FR73" s="66"/>
      <c r="FS73" s="66"/>
      <c r="FT73" s="66"/>
      <c r="FU73" s="66"/>
    </row>
    <row r="74" spans="1:177" ht="12.75">
      <c r="A74" s="138" t="s">
        <v>292</v>
      </c>
      <c r="B74" s="139" t="s">
        <v>293</v>
      </c>
      <c r="C74" s="65">
        <v>0</v>
      </c>
      <c r="D74" s="65">
        <v>0</v>
      </c>
      <c r="E74" s="65">
        <v>0</v>
      </c>
      <c r="F74" s="65">
        <v>0</v>
      </c>
      <c r="G74" s="140">
        <f>(((D74*(1+Parâmetros!B11)*(1+Parâmetros!C11)*(1+Parâmetros!D11))+(E74*(1+Parâmetros!C11)*(1+Parâmetros!D11)+(F74*(1+Parâmetros!D11))))/3)*(1+Parâmetros!E11)</f>
        <v>0</v>
      </c>
      <c r="H74" s="140">
        <f>G74*(1+Parâmetros!F11)</f>
        <v>0</v>
      </c>
      <c r="I74" s="140">
        <f>H74*(1+Parâmetros!G11)</f>
        <v>0</v>
      </c>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c r="EO74" s="66"/>
      <c r="EP74" s="66"/>
      <c r="EQ74" s="66"/>
      <c r="ER74" s="66"/>
      <c r="ES74" s="66"/>
      <c r="ET74" s="66"/>
      <c r="EU74" s="66"/>
      <c r="EV74" s="66"/>
      <c r="EW74" s="66"/>
      <c r="EX74" s="66"/>
      <c r="EY74" s="66"/>
      <c r="EZ74" s="66"/>
      <c r="FA74" s="66"/>
      <c r="FB74" s="66"/>
      <c r="FC74" s="66"/>
      <c r="FD74" s="66"/>
      <c r="FE74" s="66"/>
      <c r="FF74" s="66"/>
      <c r="FG74" s="66"/>
      <c r="FH74" s="66"/>
      <c r="FI74" s="66"/>
      <c r="FJ74" s="66"/>
      <c r="FK74" s="66"/>
      <c r="FL74" s="66"/>
      <c r="FM74" s="66"/>
      <c r="FN74" s="66"/>
      <c r="FO74" s="66"/>
      <c r="FP74" s="66"/>
      <c r="FQ74" s="66"/>
      <c r="FR74" s="66"/>
      <c r="FS74" s="66"/>
      <c r="FT74" s="66"/>
      <c r="FU74" s="66"/>
    </row>
    <row r="75" spans="1:177" ht="12.75">
      <c r="A75" s="138" t="s">
        <v>426</v>
      </c>
      <c r="B75" s="139" t="s">
        <v>427</v>
      </c>
      <c r="C75" s="65">
        <v>0</v>
      </c>
      <c r="D75" s="65">
        <v>0</v>
      </c>
      <c r="E75" s="65">
        <v>0</v>
      </c>
      <c r="F75" s="65">
        <v>0</v>
      </c>
      <c r="G75" s="140">
        <f>((C75+D75+E75+F75)/4)/Parâmetros!D22*Parâmetros!E22</f>
        <v>0</v>
      </c>
      <c r="H75" s="140">
        <f>((D75+E75+F75+G75)/4)/Parâmetros!E22*Parâmetros!F22</f>
        <v>0</v>
      </c>
      <c r="I75" s="140">
        <f>((E75+F75+G75+H75)/4)/Parâmetros!F22*Parâmetros!G22</f>
        <v>0</v>
      </c>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c r="EO75" s="66"/>
      <c r="EP75" s="66"/>
      <c r="EQ75" s="66"/>
      <c r="ER75" s="66"/>
      <c r="ES75" s="66"/>
      <c r="ET75" s="66"/>
      <c r="EU75" s="66"/>
      <c r="EV75" s="66"/>
      <c r="EW75" s="66"/>
      <c r="EX75" s="66"/>
      <c r="EY75" s="66"/>
      <c r="EZ75" s="66"/>
      <c r="FA75" s="66"/>
      <c r="FB75" s="66"/>
      <c r="FC75" s="66"/>
      <c r="FD75" s="66"/>
      <c r="FE75" s="66"/>
      <c r="FF75" s="66"/>
      <c r="FG75" s="66"/>
      <c r="FH75" s="66"/>
      <c r="FI75" s="66"/>
      <c r="FJ75" s="66"/>
      <c r="FK75" s="66"/>
      <c r="FL75" s="66"/>
      <c r="FM75" s="66"/>
      <c r="FN75" s="66"/>
      <c r="FO75" s="66"/>
      <c r="FP75" s="66"/>
      <c r="FQ75" s="66"/>
      <c r="FR75" s="66"/>
      <c r="FS75" s="66"/>
      <c r="FT75" s="66"/>
      <c r="FU75" s="66"/>
    </row>
    <row r="76" spans="1:177" ht="25.5">
      <c r="A76" s="138" t="s">
        <v>294</v>
      </c>
      <c r="B76" s="139" t="s">
        <v>295</v>
      </c>
      <c r="C76" s="65">
        <v>0</v>
      </c>
      <c r="D76" s="65">
        <v>0</v>
      </c>
      <c r="E76" s="65">
        <v>0</v>
      </c>
      <c r="F76" s="65">
        <v>0</v>
      </c>
      <c r="G76" s="140">
        <f>(((D76*(1+Parâmetros!B11)*(1+Parâmetros!C11)*(1+Parâmetros!D11))+(E76*(1+Parâmetros!C11)*(1+Parâmetros!D11)+(F76*(1+Parâmetros!D11))))/3)*(1+Parâmetros!E11)</f>
        <v>0</v>
      </c>
      <c r="H76" s="140">
        <f>G76*(1+Parâmetros!F11)</f>
        <v>0</v>
      </c>
      <c r="I76" s="140">
        <f>H76*(1+Parâmetros!G11)</f>
        <v>0</v>
      </c>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c r="EO76" s="66"/>
      <c r="EP76" s="66"/>
      <c r="EQ76" s="66"/>
      <c r="ER76" s="66"/>
      <c r="ES76" s="66"/>
      <c r="ET76" s="66"/>
      <c r="EU76" s="66"/>
      <c r="EV76" s="66"/>
      <c r="EW76" s="66"/>
      <c r="EX76" s="66"/>
      <c r="EY76" s="66"/>
      <c r="EZ76" s="66"/>
      <c r="FA76" s="66"/>
      <c r="FB76" s="66"/>
      <c r="FC76" s="66"/>
      <c r="FD76" s="66"/>
      <c r="FE76" s="66"/>
      <c r="FF76" s="66"/>
      <c r="FG76" s="66"/>
      <c r="FH76" s="66"/>
      <c r="FI76" s="66"/>
      <c r="FJ76" s="66"/>
      <c r="FK76" s="66"/>
      <c r="FL76" s="66"/>
      <c r="FM76" s="66"/>
      <c r="FN76" s="66"/>
      <c r="FO76" s="66"/>
      <c r="FP76" s="66"/>
      <c r="FQ76" s="66"/>
      <c r="FR76" s="66"/>
      <c r="FS76" s="66"/>
      <c r="FT76" s="66"/>
      <c r="FU76" s="66"/>
    </row>
    <row r="77" spans="1:177" ht="12.75">
      <c r="A77" s="138" t="s">
        <v>428</v>
      </c>
      <c r="B77" s="139" t="s">
        <v>429</v>
      </c>
      <c r="C77" s="65">
        <v>0</v>
      </c>
      <c r="D77" s="65">
        <v>0</v>
      </c>
      <c r="E77" s="65">
        <v>0</v>
      </c>
      <c r="F77" s="65">
        <v>0</v>
      </c>
      <c r="G77" s="140">
        <f>((C77+D77+E77+F77)/4)*(1+Parâmetros!E11)</f>
        <v>0</v>
      </c>
      <c r="H77" s="140">
        <f>((D77+E77+F77+G77)/4)*(1+Parâmetros!F11)</f>
        <v>0</v>
      </c>
      <c r="I77" s="140">
        <f>((E77+F77+G77+H77)/4)*(1+Parâmetros!G11)</f>
        <v>0</v>
      </c>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c r="EO77" s="66"/>
      <c r="EP77" s="66"/>
      <c r="EQ77" s="66"/>
      <c r="ER77" s="66"/>
      <c r="ES77" s="66"/>
      <c r="ET77" s="66"/>
      <c r="EU77" s="66"/>
      <c r="EV77" s="66"/>
      <c r="EW77" s="66"/>
      <c r="EX77" s="66"/>
      <c r="EY77" s="66"/>
      <c r="EZ77" s="66"/>
      <c r="FA77" s="66"/>
      <c r="FB77" s="66"/>
      <c r="FC77" s="66"/>
      <c r="FD77" s="66"/>
      <c r="FE77" s="66"/>
      <c r="FF77" s="66"/>
      <c r="FG77" s="66"/>
      <c r="FH77" s="66"/>
      <c r="FI77" s="66"/>
      <c r="FJ77" s="66"/>
      <c r="FK77" s="66"/>
      <c r="FL77" s="66"/>
      <c r="FM77" s="66"/>
      <c r="FN77" s="66"/>
      <c r="FO77" s="66"/>
      <c r="FP77" s="66"/>
      <c r="FQ77" s="66"/>
      <c r="FR77" s="66"/>
      <c r="FS77" s="66"/>
      <c r="FT77" s="66"/>
      <c r="FU77" s="66"/>
    </row>
    <row r="78" spans="1:177" ht="12.75">
      <c r="A78" s="138" t="s">
        <v>296</v>
      </c>
      <c r="B78" s="139" t="s">
        <v>430</v>
      </c>
      <c r="C78" s="65">
        <v>40000</v>
      </c>
      <c r="D78" s="65">
        <v>350000</v>
      </c>
      <c r="E78" s="65">
        <v>150000</v>
      </c>
      <c r="F78" s="65">
        <v>0</v>
      </c>
      <c r="G78" s="140">
        <f>(((D78*(1+Parâmetros!B11)*(1+Parâmetros!C11)*(1+Parâmetros!D11))+(E78*(1+Parâmetros!C11)*(1+Parâmetros!D11)+(F78*(1+Parâmetros!D11))))/3)*(1+Parâmetros!E11)</f>
        <v>186852.51508557188</v>
      </c>
      <c r="H78" s="140">
        <f>G78*(1+Parâmetros!F11)</f>
        <v>193242.87110149843</v>
      </c>
      <c r="I78" s="140">
        <f>H78*(1+Parâmetros!G11)</f>
        <v>199677.85870917834</v>
      </c>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c r="EO78" s="66"/>
      <c r="EP78" s="66"/>
      <c r="EQ78" s="66"/>
      <c r="ER78" s="66"/>
      <c r="ES78" s="66"/>
      <c r="ET78" s="66"/>
      <c r="EU78" s="66"/>
      <c r="EV78" s="66"/>
      <c r="EW78" s="66"/>
      <c r="EX78" s="66"/>
      <c r="EY78" s="66"/>
      <c r="EZ78" s="66"/>
      <c r="FA78" s="66"/>
      <c r="FB78" s="66"/>
      <c r="FC78" s="66"/>
      <c r="FD78" s="66"/>
      <c r="FE78" s="66"/>
      <c r="FF78" s="66"/>
      <c r="FG78" s="66"/>
      <c r="FH78" s="66"/>
      <c r="FI78" s="66"/>
      <c r="FJ78" s="66"/>
      <c r="FK78" s="66"/>
      <c r="FL78" s="66"/>
      <c r="FM78" s="66"/>
      <c r="FN78" s="66"/>
      <c r="FO78" s="66"/>
      <c r="FP78" s="66"/>
      <c r="FQ78" s="66"/>
      <c r="FR78" s="66"/>
      <c r="FS78" s="66"/>
      <c r="FT78" s="66"/>
      <c r="FU78" s="66"/>
    </row>
    <row r="79" spans="1:177" s="10" customFormat="1" ht="18">
      <c r="A79" s="135" t="s">
        <v>297</v>
      </c>
      <c r="B79" s="136" t="s">
        <v>298</v>
      </c>
      <c r="C79" s="137">
        <f aca="true" t="shared" si="14" ref="C79:I79">C80+C81+C86+C87+C95</f>
        <v>5863813.720000001</v>
      </c>
      <c r="D79" s="137">
        <f t="shared" si="14"/>
        <v>2752966.32</v>
      </c>
      <c r="E79" s="137">
        <f t="shared" si="14"/>
        <v>11886696.49</v>
      </c>
      <c r="F79" s="137">
        <f t="shared" si="14"/>
        <v>8500000</v>
      </c>
      <c r="G79" s="137">
        <f t="shared" si="14"/>
        <v>7545174.688332118</v>
      </c>
      <c r="H79" s="137">
        <f t="shared" si="14"/>
        <v>3696063.915629469</v>
      </c>
      <c r="I79" s="137">
        <f t="shared" si="14"/>
        <v>3352109.976799381</v>
      </c>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82"/>
      <c r="DC79" s="82"/>
      <c r="DD79" s="82"/>
      <c r="DE79" s="82"/>
      <c r="DF79" s="82"/>
      <c r="DG79" s="82"/>
      <c r="DH79" s="82"/>
      <c r="DI79" s="82"/>
      <c r="DJ79" s="82"/>
      <c r="DK79" s="82"/>
      <c r="DL79" s="82"/>
      <c r="DM79" s="82"/>
      <c r="DN79" s="82"/>
      <c r="DO79" s="82"/>
      <c r="DP79" s="82"/>
      <c r="DQ79" s="82"/>
      <c r="DR79" s="82"/>
      <c r="DS79" s="82"/>
      <c r="DT79" s="82"/>
      <c r="DU79" s="82"/>
      <c r="DV79" s="82"/>
      <c r="DW79" s="82"/>
      <c r="DX79" s="82"/>
      <c r="DY79" s="82"/>
      <c r="DZ79" s="82"/>
      <c r="EA79" s="82"/>
      <c r="EB79" s="82"/>
      <c r="EC79" s="82"/>
      <c r="ED79" s="82"/>
      <c r="EE79" s="82"/>
      <c r="EF79" s="82"/>
      <c r="EG79" s="82"/>
      <c r="EH79" s="82"/>
      <c r="EI79" s="82"/>
      <c r="EJ79" s="82"/>
      <c r="EK79" s="82"/>
      <c r="EL79" s="82"/>
      <c r="EM79" s="82"/>
      <c r="EN79" s="82"/>
      <c r="EO79" s="82"/>
      <c r="EP79" s="82"/>
      <c r="EQ79" s="82"/>
      <c r="ER79" s="82"/>
      <c r="ES79" s="82"/>
      <c r="ET79" s="82"/>
      <c r="EU79" s="82"/>
      <c r="EV79" s="82"/>
      <c r="EW79" s="82"/>
      <c r="EX79" s="82"/>
      <c r="EY79" s="82"/>
      <c r="EZ79" s="82"/>
      <c r="FA79" s="82"/>
      <c r="FB79" s="82"/>
      <c r="FC79" s="82"/>
      <c r="FD79" s="82"/>
      <c r="FE79" s="82"/>
      <c r="FF79" s="82"/>
      <c r="FG79" s="82"/>
      <c r="FH79" s="82"/>
      <c r="FI79" s="82"/>
      <c r="FJ79" s="82"/>
      <c r="FK79" s="82"/>
      <c r="FL79" s="82"/>
      <c r="FM79" s="82"/>
      <c r="FN79" s="82"/>
      <c r="FO79" s="82"/>
      <c r="FP79" s="82"/>
      <c r="FQ79" s="82"/>
      <c r="FR79" s="82"/>
      <c r="FS79" s="82"/>
      <c r="FT79" s="82"/>
      <c r="FU79" s="82"/>
    </row>
    <row r="80" spans="1:9" s="66" customFormat="1" ht="12.75">
      <c r="A80" s="138" t="s">
        <v>299</v>
      </c>
      <c r="B80" s="139" t="s">
        <v>300</v>
      </c>
      <c r="C80" s="65">
        <v>1013518.31</v>
      </c>
      <c r="D80" s="65">
        <v>0</v>
      </c>
      <c r="E80" s="65">
        <v>10372512.77</v>
      </c>
      <c r="F80" s="65">
        <v>6000000</v>
      </c>
      <c r="G80" s="140">
        <f>Dívida!E20</f>
        <v>5000000</v>
      </c>
      <c r="H80" s="140">
        <f>Dívida!F20</f>
        <v>1000000</v>
      </c>
      <c r="I80" s="140">
        <f>Dívida!G20</f>
        <v>500000</v>
      </c>
    </row>
    <row r="81" spans="1:177" s="7" customFormat="1" ht="12.75">
      <c r="A81" s="135" t="s">
        <v>301</v>
      </c>
      <c r="B81" s="136" t="s">
        <v>302</v>
      </c>
      <c r="C81" s="137">
        <f aca="true" t="shared" si="15" ref="C81:I81">C82+C83+C84+C85</f>
        <v>0</v>
      </c>
      <c r="D81" s="137">
        <f t="shared" si="15"/>
        <v>0</v>
      </c>
      <c r="E81" s="137">
        <f t="shared" si="15"/>
        <v>208310</v>
      </c>
      <c r="F81" s="137">
        <f t="shared" si="15"/>
        <v>0</v>
      </c>
      <c r="G81" s="137">
        <f t="shared" si="15"/>
        <v>75855.29338363065</v>
      </c>
      <c r="H81" s="137">
        <f t="shared" si="15"/>
        <v>78449.54441735081</v>
      </c>
      <c r="I81" s="137">
        <f t="shared" si="15"/>
        <v>81061.9142464486</v>
      </c>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row>
    <row r="82" spans="1:177" s="7" customFormat="1" ht="12.75">
      <c r="A82" s="138" t="s">
        <v>431</v>
      </c>
      <c r="B82" s="139" t="s">
        <v>432</v>
      </c>
      <c r="C82" s="65">
        <v>0</v>
      </c>
      <c r="D82" s="65">
        <v>0</v>
      </c>
      <c r="E82" s="65">
        <v>0</v>
      </c>
      <c r="F82" s="65">
        <v>0</v>
      </c>
      <c r="G82" s="140">
        <f>((C82+D82+E82+F82)/4)*(1+Parâmetros!E11)</f>
        <v>0</v>
      </c>
      <c r="H82" s="140">
        <f>((D82+E82+F82+G82)/4)*(1+Parâmetros!F11)</f>
        <v>0</v>
      </c>
      <c r="I82" s="140">
        <f>((E82+F82+G82+H82)/4)*(1+Parâmetros!G11)</f>
        <v>0</v>
      </c>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row>
    <row r="83" spans="1:177" s="7" customFormat="1" ht="12.75">
      <c r="A83" s="138" t="s">
        <v>433</v>
      </c>
      <c r="B83" s="139" t="s">
        <v>434</v>
      </c>
      <c r="C83" s="223">
        <v>0</v>
      </c>
      <c r="D83" s="223">
        <v>0</v>
      </c>
      <c r="E83" s="223">
        <v>0</v>
      </c>
      <c r="F83" s="223">
        <v>0</v>
      </c>
      <c r="G83" s="140">
        <f>((C83+D83+E83+F83)/4)*(1+Parâmetros!E11)</f>
        <v>0</v>
      </c>
      <c r="H83" s="140">
        <f>((D83+E83+F83+G83)/4)*(1+Parâmetros!F11)</f>
        <v>0</v>
      </c>
      <c r="I83" s="140">
        <f>((E83+F83+G83+H83)/4)*(1+Parâmetros!G11)</f>
        <v>0</v>
      </c>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row>
    <row r="84" spans="1:9" s="66" customFormat="1" ht="12.75">
      <c r="A84" s="138" t="s">
        <v>303</v>
      </c>
      <c r="B84" s="139" t="s">
        <v>304</v>
      </c>
      <c r="C84" s="65">
        <v>0</v>
      </c>
      <c r="D84" s="65">
        <v>0</v>
      </c>
      <c r="E84" s="65">
        <v>208310</v>
      </c>
      <c r="F84" s="65">
        <v>0</v>
      </c>
      <c r="G84" s="140">
        <f>(((D84*(1+Parâmetros!B11)*(1+Parâmetros!C11)*(1+Parâmetros!D11))+(E84*(1+Parâmetros!C11)*(1+Parâmetros!D11)+(F84*(1+Parâmetros!D11))))/3)*(1+Parâmetros!E11)</f>
        <v>75855.29338363065</v>
      </c>
      <c r="H84" s="140">
        <f>G84*(1+Parâmetros!F11)</f>
        <v>78449.54441735081</v>
      </c>
      <c r="I84" s="140">
        <f>H84*(1+Parâmetros!G11)</f>
        <v>81061.9142464486</v>
      </c>
    </row>
    <row r="85" spans="1:9" s="66" customFormat="1" ht="12.75">
      <c r="A85" s="138" t="s">
        <v>305</v>
      </c>
      <c r="B85" s="139" t="s">
        <v>306</v>
      </c>
      <c r="C85" s="65">
        <v>0</v>
      </c>
      <c r="D85" s="65">
        <v>0</v>
      </c>
      <c r="E85" s="65">
        <v>0</v>
      </c>
      <c r="F85" s="65">
        <v>0</v>
      </c>
      <c r="G85" s="140">
        <f>(((D85*(1+Parâmetros!B11)*(1+Parâmetros!C11)*(1+Parâmetros!D11))+(E85*(1+Parâmetros!C11)*(1+Parâmetros!D11)+(F85*(1+Parâmetros!D11))))/3)*(1+Parâmetros!E11)</f>
        <v>0</v>
      </c>
      <c r="H85" s="140">
        <f>G85*(1+Parâmetros!F11)</f>
        <v>0</v>
      </c>
      <c r="I85" s="140">
        <f>H85*(1+Parâmetros!G11)</f>
        <v>0</v>
      </c>
    </row>
    <row r="86" spans="1:9" s="66" customFormat="1" ht="12.75">
      <c r="A86" s="138" t="s">
        <v>307</v>
      </c>
      <c r="B86" s="139" t="s">
        <v>308</v>
      </c>
      <c r="C86" s="65">
        <v>0</v>
      </c>
      <c r="D86" s="65">
        <v>0</v>
      </c>
      <c r="E86" s="65">
        <v>0</v>
      </c>
      <c r="F86" s="65">
        <v>0</v>
      </c>
      <c r="G86" s="140">
        <f>(((D86*(1+Parâmetros!B11)*(1+Parâmetros!C11)*(1+Parâmetros!D11))+(E86*(1+Parâmetros!C11)*(1+Parâmetros!D11)+(F86*(1+Parâmetros!D11))))/3)*(1+Parâmetros!E11)</f>
        <v>0</v>
      </c>
      <c r="H86" s="140">
        <f>G86*(1+Parâmetros!F11)</f>
        <v>0</v>
      </c>
      <c r="I86" s="140">
        <f>H86*(1+Parâmetros!G11)</f>
        <v>0</v>
      </c>
    </row>
    <row r="87" spans="1:177" s="7" customFormat="1" ht="12.75">
      <c r="A87" s="135" t="s">
        <v>309</v>
      </c>
      <c r="B87" s="136" t="s">
        <v>310</v>
      </c>
      <c r="C87" s="137">
        <f aca="true" t="shared" si="16" ref="C87:I87">C88+C89+C90+C91+C92+C93+C94</f>
        <v>4850295.41</v>
      </c>
      <c r="D87" s="137">
        <f t="shared" si="16"/>
        <v>2752966.32</v>
      </c>
      <c r="E87" s="137">
        <f t="shared" si="16"/>
        <v>1305873.72</v>
      </c>
      <c r="F87" s="137">
        <f t="shared" si="16"/>
        <v>2500000</v>
      </c>
      <c r="G87" s="137">
        <f t="shared" si="16"/>
        <v>2469319.3949484867</v>
      </c>
      <c r="H87" s="137">
        <f t="shared" si="16"/>
        <v>2617614.371212118</v>
      </c>
      <c r="I87" s="137">
        <f t="shared" si="16"/>
        <v>2771048.062552932</v>
      </c>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row>
    <row r="88" spans="1:177" ht="12.75">
      <c r="A88" s="138" t="s">
        <v>311</v>
      </c>
      <c r="B88" s="139" t="s">
        <v>231</v>
      </c>
      <c r="C88" s="65">
        <v>304176.22</v>
      </c>
      <c r="D88" s="65">
        <v>1170080.92</v>
      </c>
      <c r="E88" s="65">
        <v>1210132.01</v>
      </c>
      <c r="F88" s="65">
        <v>2200000</v>
      </c>
      <c r="G88" s="140">
        <f>(((D88*(1+Parâmetros!B11)*(1+Parâmetros!C11)*(1+Parâmetros!D11))+(E88*(1+Parâmetros!C11)*(1+Parâmetros!D11)+(F88*(1+Parâmetros!D11))))/3)*(1+Parâmetros!E11)*(1+Parâmetros!E12)</f>
        <v>1706703.6618552569</v>
      </c>
      <c r="H88" s="140">
        <f>G88*(1+Parâmetros!F11)*(1+Parâmetros!F12)</f>
        <v>1809199.7502679743</v>
      </c>
      <c r="I88" s="140">
        <f>H88*(1+Parâmetros!G11)*(1+Parâmetros!G12)</f>
        <v>1915247.5314497196</v>
      </c>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c r="BL88" s="66"/>
      <c r="BM88" s="66"/>
      <c r="BN88" s="66"/>
      <c r="BO88" s="66"/>
      <c r="BP88" s="66"/>
      <c r="BQ88" s="66"/>
      <c r="BR88" s="66"/>
      <c r="BS88" s="66"/>
      <c r="BT88" s="66"/>
      <c r="BU88" s="66"/>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c r="EO88" s="66"/>
      <c r="EP88" s="66"/>
      <c r="EQ88" s="66"/>
      <c r="ER88" s="66"/>
      <c r="ES88" s="66"/>
      <c r="ET88" s="66"/>
      <c r="EU88" s="66"/>
      <c r="EV88" s="66"/>
      <c r="EW88" s="66"/>
      <c r="EX88" s="66"/>
      <c r="EY88" s="66"/>
      <c r="EZ88" s="66"/>
      <c r="FA88" s="66"/>
      <c r="FB88" s="66"/>
      <c r="FC88" s="66"/>
      <c r="FD88" s="66"/>
      <c r="FE88" s="66"/>
      <c r="FF88" s="66"/>
      <c r="FG88" s="66"/>
      <c r="FH88" s="66"/>
      <c r="FI88" s="66"/>
      <c r="FJ88" s="66"/>
      <c r="FK88" s="66"/>
      <c r="FL88" s="66"/>
      <c r="FM88" s="66"/>
      <c r="FN88" s="66"/>
      <c r="FO88" s="66"/>
      <c r="FP88" s="66"/>
      <c r="FQ88" s="66"/>
      <c r="FR88" s="66"/>
      <c r="FS88" s="66"/>
      <c r="FT88" s="66"/>
      <c r="FU88" s="66"/>
    </row>
    <row r="89" spans="1:177" ht="12.75">
      <c r="A89" s="138" t="s">
        <v>312</v>
      </c>
      <c r="B89" s="139" t="s">
        <v>253</v>
      </c>
      <c r="C89" s="65">
        <f>346294.87+4199824.32</f>
        <v>4546119.19</v>
      </c>
      <c r="D89" s="65">
        <v>1582885.4</v>
      </c>
      <c r="E89" s="65">
        <v>95741.71</v>
      </c>
      <c r="F89" s="65">
        <v>300000</v>
      </c>
      <c r="G89" s="140">
        <f>(((D89*(1+Parâmetros!B11)*(1+Parâmetros!C11)*(1+Parâmetros!D11))+(E89*(1+Parâmetros!C11)*(1+Parâmetros!D11)+(F89*(1+Parâmetros!D11))))/3)*(1+Parâmetros!E11)*(1+Parâmetros!E12)</f>
        <v>762615.7330932298</v>
      </c>
      <c r="H89" s="140">
        <f>G89*(1+Parâmetros!F11)*(1+Parâmetros!F12)</f>
        <v>808414.6209441436</v>
      </c>
      <c r="I89" s="140">
        <f>H89*(1+Parâmetros!G11)*(1+Parâmetros!G12)</f>
        <v>855800.5311032125</v>
      </c>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c r="FJ89" s="66"/>
      <c r="FK89" s="66"/>
      <c r="FL89" s="66"/>
      <c r="FM89" s="66"/>
      <c r="FN89" s="66"/>
      <c r="FO89" s="66"/>
      <c r="FP89" s="66"/>
      <c r="FQ89" s="66"/>
      <c r="FR89" s="66"/>
      <c r="FS89" s="66"/>
      <c r="FT89" s="66"/>
      <c r="FU89" s="66"/>
    </row>
    <row r="90" spans="1:177" ht="12.75">
      <c r="A90" s="138" t="s">
        <v>313</v>
      </c>
      <c r="B90" s="139" t="s">
        <v>274</v>
      </c>
      <c r="C90" s="65">
        <v>0</v>
      </c>
      <c r="D90" s="65">
        <v>0</v>
      </c>
      <c r="E90" s="65">
        <v>0</v>
      </c>
      <c r="F90" s="65">
        <v>0</v>
      </c>
      <c r="G90" s="140">
        <f>(((D90*(1+Parâmetros!B11)*(1+Parâmetros!C11)*(1+Parâmetros!D11))+(E90*(1+Parâmetros!C11)*(1+Parâmetros!D11)+(F90*(1+Parâmetros!D11))))/3)*(1+Parâmetros!E11)*(1+Parâmetros!E12)</f>
        <v>0</v>
      </c>
      <c r="H90" s="140">
        <f>G90*(1+Parâmetros!F11)*(1+Parâmetros!F12)</f>
        <v>0</v>
      </c>
      <c r="I90" s="140">
        <f>H90*(1+Parâmetros!G11)*(1+Parâmetros!G12)</f>
        <v>0</v>
      </c>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c r="FJ90" s="66"/>
      <c r="FK90" s="66"/>
      <c r="FL90" s="66"/>
      <c r="FM90" s="66"/>
      <c r="FN90" s="66"/>
      <c r="FO90" s="66"/>
      <c r="FP90" s="66"/>
      <c r="FQ90" s="66"/>
      <c r="FR90" s="66"/>
      <c r="FS90" s="66"/>
      <c r="FT90" s="66"/>
      <c r="FU90" s="66"/>
    </row>
    <row r="91" spans="1:177" ht="12.75">
      <c r="A91" s="138" t="s">
        <v>314</v>
      </c>
      <c r="B91" s="139" t="s">
        <v>276</v>
      </c>
      <c r="C91" s="65">
        <v>0</v>
      </c>
      <c r="D91" s="65">
        <v>0</v>
      </c>
      <c r="E91" s="65">
        <v>0</v>
      </c>
      <c r="F91" s="65">
        <v>0</v>
      </c>
      <c r="G91" s="140">
        <f>(((D91*(1+Parâmetros!B11)*(1+Parâmetros!C11)*(1+Parâmetros!D11))+(E91*(1+Parâmetros!C11)*(1+Parâmetros!D11)+(F91*(1+Parâmetros!D11))))/3)*(1+Parâmetros!E11)*(1+Parâmetros!E12)</f>
        <v>0</v>
      </c>
      <c r="H91" s="140">
        <f>G91*(1+Parâmetros!F11)*(1+Parâmetros!F12)</f>
        <v>0</v>
      </c>
      <c r="I91" s="140">
        <f>H91*(1+Parâmetros!G11)*(1+Parâmetros!G12)</f>
        <v>0</v>
      </c>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c r="BL91" s="66"/>
      <c r="BM91" s="66"/>
      <c r="BN91" s="66"/>
      <c r="BO91" s="66"/>
      <c r="BP91" s="66"/>
      <c r="BQ91" s="66"/>
      <c r="BR91" s="66"/>
      <c r="BS91" s="66"/>
      <c r="BT91" s="66"/>
      <c r="BU91" s="66"/>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6"/>
      <c r="DL91" s="66"/>
      <c r="DM91" s="66"/>
      <c r="DN91" s="66"/>
      <c r="DO91" s="66"/>
      <c r="DP91" s="66"/>
      <c r="DQ91" s="66"/>
      <c r="DR91" s="66"/>
      <c r="DS91" s="66"/>
      <c r="DT91" s="66"/>
      <c r="DU91" s="66"/>
      <c r="DV91" s="66"/>
      <c r="DW91" s="66"/>
      <c r="DX91" s="66"/>
      <c r="DY91" s="66"/>
      <c r="DZ91" s="66"/>
      <c r="EA91" s="66"/>
      <c r="EB91" s="66"/>
      <c r="EC91" s="66"/>
      <c r="ED91" s="66"/>
      <c r="EE91" s="66"/>
      <c r="EF91" s="66"/>
      <c r="EG91" s="66"/>
      <c r="EH91" s="66"/>
      <c r="EI91" s="66"/>
      <c r="EJ91" s="66"/>
      <c r="EK91" s="66"/>
      <c r="EL91" s="66"/>
      <c r="EM91" s="66"/>
      <c r="EN91" s="66"/>
      <c r="EO91" s="66"/>
      <c r="EP91" s="66"/>
      <c r="EQ91" s="66"/>
      <c r="ER91" s="66"/>
      <c r="ES91" s="66"/>
      <c r="ET91" s="66"/>
      <c r="EU91" s="66"/>
      <c r="EV91" s="66"/>
      <c r="EW91" s="66"/>
      <c r="EX91" s="66"/>
      <c r="EY91" s="66"/>
      <c r="EZ91" s="66"/>
      <c r="FA91" s="66"/>
      <c r="FB91" s="66"/>
      <c r="FC91" s="66"/>
      <c r="FD91" s="66"/>
      <c r="FE91" s="66"/>
      <c r="FF91" s="66"/>
      <c r="FG91" s="66"/>
      <c r="FH91" s="66"/>
      <c r="FI91" s="66"/>
      <c r="FJ91" s="66"/>
      <c r="FK91" s="66"/>
      <c r="FL91" s="66"/>
      <c r="FM91" s="66"/>
      <c r="FN91" s="66"/>
      <c r="FO91" s="66"/>
      <c r="FP91" s="66"/>
      <c r="FQ91" s="66"/>
      <c r="FR91" s="66"/>
      <c r="FS91" s="66"/>
      <c r="FT91" s="66"/>
      <c r="FU91" s="66"/>
    </row>
    <row r="92" spans="1:177" ht="12.75">
      <c r="A92" s="138" t="s">
        <v>315</v>
      </c>
      <c r="B92" s="139" t="s">
        <v>277</v>
      </c>
      <c r="C92" s="65">
        <v>0</v>
      </c>
      <c r="D92" s="65">
        <v>0</v>
      </c>
      <c r="E92" s="65">
        <v>0</v>
      </c>
      <c r="F92" s="65">
        <v>0</v>
      </c>
      <c r="G92" s="140">
        <f>(((D92*(1+Parâmetros!B11)*(1+Parâmetros!C11)*(1+Parâmetros!D11))+(E92*(1+Parâmetros!C11)*(1+Parâmetros!D11)+(F92*(1+Parâmetros!D11))))/3)*(1+Parâmetros!E11)*(1+Parâmetros!E12)</f>
        <v>0</v>
      </c>
      <c r="H92" s="140">
        <f>G92:G93*(1+Parâmetros!F11)*(1+Parâmetros!F12)</f>
        <v>0</v>
      </c>
      <c r="I92" s="140">
        <f>H92:H93*(1+Parâmetros!G11)*(1+Parâmetros!G12)</f>
        <v>0</v>
      </c>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c r="BL92" s="66"/>
      <c r="BM92" s="66"/>
      <c r="BN92" s="66"/>
      <c r="BO92" s="66"/>
      <c r="BP92" s="66"/>
      <c r="BQ92" s="66"/>
      <c r="BR92" s="66"/>
      <c r="BS92" s="66"/>
      <c r="BT92" s="66"/>
      <c r="BU92" s="66"/>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6"/>
      <c r="DL92" s="66"/>
      <c r="DM92" s="66"/>
      <c r="DN92" s="66"/>
      <c r="DO92" s="66"/>
      <c r="DP92" s="66"/>
      <c r="DQ92" s="66"/>
      <c r="DR92" s="66"/>
      <c r="DS92" s="66"/>
      <c r="DT92" s="66"/>
      <c r="DU92" s="66"/>
      <c r="DV92" s="66"/>
      <c r="DW92" s="66"/>
      <c r="DX92" s="66"/>
      <c r="DY92" s="66"/>
      <c r="DZ92" s="66"/>
      <c r="EA92" s="66"/>
      <c r="EB92" s="66"/>
      <c r="EC92" s="66"/>
      <c r="ED92" s="66"/>
      <c r="EE92" s="66"/>
      <c r="EF92" s="66"/>
      <c r="EG92" s="66"/>
      <c r="EH92" s="66"/>
      <c r="EI92" s="66"/>
      <c r="EJ92" s="66"/>
      <c r="EK92" s="66"/>
      <c r="EL92" s="66"/>
      <c r="EM92" s="66"/>
      <c r="EN92" s="66"/>
      <c r="EO92" s="66"/>
      <c r="EP92" s="66"/>
      <c r="EQ92" s="66"/>
      <c r="ER92" s="66"/>
      <c r="ES92" s="66"/>
      <c r="ET92" s="66"/>
      <c r="EU92" s="66"/>
      <c r="EV92" s="66"/>
      <c r="EW92" s="66"/>
      <c r="EX92" s="66"/>
      <c r="EY92" s="66"/>
      <c r="EZ92" s="66"/>
      <c r="FA92" s="66"/>
      <c r="FB92" s="66"/>
      <c r="FC92" s="66"/>
      <c r="FD92" s="66"/>
      <c r="FE92" s="66"/>
      <c r="FF92" s="66"/>
      <c r="FG92" s="66"/>
      <c r="FH92" s="66"/>
      <c r="FI92" s="66"/>
      <c r="FJ92" s="66"/>
      <c r="FK92" s="66"/>
      <c r="FL92" s="66"/>
      <c r="FM92" s="66"/>
      <c r="FN92" s="66"/>
      <c r="FO92" s="66"/>
      <c r="FP92" s="66"/>
      <c r="FQ92" s="66"/>
      <c r="FR92" s="66"/>
      <c r="FS92" s="66"/>
      <c r="FT92" s="66"/>
      <c r="FU92" s="66"/>
    </row>
    <row r="93" spans="1:177" ht="12.75">
      <c r="A93" s="138" t="s">
        <v>316</v>
      </c>
      <c r="B93" s="139" t="s">
        <v>279</v>
      </c>
      <c r="C93" s="65">
        <v>0</v>
      </c>
      <c r="D93" s="65">
        <v>0</v>
      </c>
      <c r="E93" s="65">
        <v>0</v>
      </c>
      <c r="F93" s="65">
        <v>0</v>
      </c>
      <c r="G93" s="140">
        <f>(((D93*(1+Parâmetros!B11)*(1+Parâmetros!C11)*(1+Parâmetros!D11))+(E93*(1+Parâmetros!C11)*(1+Parâmetros!D11)+(F93*(1+Parâmetros!D11))))/3)*(1+Parâmetros!E11)*(1+Parâmetros!E12)</f>
        <v>0</v>
      </c>
      <c r="H93" s="140">
        <f>G93*(1+Parâmetros!F11)*(1+Parâmetros!F12)</f>
        <v>0</v>
      </c>
      <c r="I93" s="140">
        <f>H93*(1+Parâmetros!G11)*(1+Parâmetros!G12)</f>
        <v>0</v>
      </c>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c r="BJ93" s="66"/>
      <c r="BK93" s="66"/>
      <c r="BL93" s="66"/>
      <c r="BM93" s="66"/>
      <c r="BN93" s="66"/>
      <c r="BO93" s="66"/>
      <c r="BP93" s="66"/>
      <c r="BQ93" s="66"/>
      <c r="BR93" s="66"/>
      <c r="BS93" s="66"/>
      <c r="BT93" s="66"/>
      <c r="BU93" s="66"/>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66"/>
      <c r="ED93" s="66"/>
      <c r="EE93" s="66"/>
      <c r="EF93" s="66"/>
      <c r="EG93" s="66"/>
      <c r="EH93" s="66"/>
      <c r="EI93" s="66"/>
      <c r="EJ93" s="66"/>
      <c r="EK93" s="66"/>
      <c r="EL93" s="66"/>
      <c r="EM93" s="66"/>
      <c r="EN93" s="66"/>
      <c r="EO93" s="66"/>
      <c r="EP93" s="66"/>
      <c r="EQ93" s="66"/>
      <c r="ER93" s="66"/>
      <c r="ES93" s="66"/>
      <c r="ET93" s="66"/>
      <c r="EU93" s="66"/>
      <c r="EV93" s="66"/>
      <c r="EW93" s="66"/>
      <c r="EX93" s="66"/>
      <c r="EY93" s="66"/>
      <c r="EZ93" s="66"/>
      <c r="FA93" s="66"/>
      <c r="FB93" s="66"/>
      <c r="FC93" s="66"/>
      <c r="FD93" s="66"/>
      <c r="FE93" s="66"/>
      <c r="FF93" s="66"/>
      <c r="FG93" s="66"/>
      <c r="FH93" s="66"/>
      <c r="FI93" s="66"/>
      <c r="FJ93" s="66"/>
      <c r="FK93" s="66"/>
      <c r="FL93" s="66"/>
      <c r="FM93" s="66"/>
      <c r="FN93" s="66"/>
      <c r="FO93" s="66"/>
      <c r="FP93" s="66"/>
      <c r="FQ93" s="66"/>
      <c r="FR93" s="66"/>
      <c r="FS93" s="66"/>
      <c r="FT93" s="66"/>
      <c r="FU93" s="66"/>
    </row>
    <row r="94" spans="1:177" ht="12.75">
      <c r="A94" s="138" t="s">
        <v>317</v>
      </c>
      <c r="B94" s="139" t="s">
        <v>281</v>
      </c>
      <c r="C94" s="65">
        <v>0</v>
      </c>
      <c r="D94" s="65">
        <v>0</v>
      </c>
      <c r="E94" s="65">
        <v>0</v>
      </c>
      <c r="F94" s="65">
        <v>0</v>
      </c>
      <c r="G94" s="140">
        <f>(((D94*(1+Parâmetros!B11)*(1+Parâmetros!C11)*(1+Parâmetros!D11))+(E94*(1+Parâmetros!C11)*(1+Parâmetros!D11)+(F94*(1+Parâmetros!D11))))/3)*(1+Parâmetros!E11)*(1+Parâmetros!E12)</f>
        <v>0</v>
      </c>
      <c r="H94" s="140">
        <f>G94*(1+Parâmetros!F11)*(1+Parâmetros!F12)</f>
        <v>0</v>
      </c>
      <c r="I94" s="140">
        <f>H94*(1+Parâmetros!G11)*(1+Parâmetros!G12)</f>
        <v>0</v>
      </c>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c r="BL94" s="66"/>
      <c r="BM94" s="66"/>
      <c r="BN94" s="66"/>
      <c r="BO94" s="66"/>
      <c r="BP94" s="66"/>
      <c r="BQ94" s="66"/>
      <c r="BR94" s="66"/>
      <c r="BS94" s="66"/>
      <c r="BT94" s="66"/>
      <c r="BU94" s="66"/>
      <c r="BV94" s="66"/>
      <c r="BW94" s="66"/>
      <c r="BX94" s="66"/>
      <c r="BY94" s="66"/>
      <c r="BZ94" s="66"/>
      <c r="CA94" s="66"/>
      <c r="CB94" s="66"/>
      <c r="CC94" s="66"/>
      <c r="CD94" s="66"/>
      <c r="CE94" s="66"/>
      <c r="CF94" s="66"/>
      <c r="CG94" s="66"/>
      <c r="CH94" s="66"/>
      <c r="CI94" s="66"/>
      <c r="CJ94" s="66"/>
      <c r="CK94" s="66"/>
      <c r="CL94" s="66"/>
      <c r="CM94" s="66"/>
      <c r="CN94" s="66"/>
      <c r="CO94" s="66"/>
      <c r="CP94" s="66"/>
      <c r="CQ94" s="66"/>
      <c r="CR94" s="66"/>
      <c r="CS94" s="66"/>
      <c r="CT94" s="66"/>
      <c r="CU94" s="66"/>
      <c r="CV94" s="66"/>
      <c r="CW94" s="66"/>
      <c r="CX94" s="66"/>
      <c r="CY94" s="66"/>
      <c r="CZ94" s="66"/>
      <c r="DA94" s="66"/>
      <c r="DB94" s="66"/>
      <c r="DC94" s="66"/>
      <c r="DD94" s="66"/>
      <c r="DE94" s="66"/>
      <c r="DF94" s="66"/>
      <c r="DG94" s="66"/>
      <c r="DH94" s="66"/>
      <c r="DI94" s="66"/>
      <c r="DJ94" s="66"/>
      <c r="DK94" s="66"/>
      <c r="DL94" s="66"/>
      <c r="DM94" s="66"/>
      <c r="DN94" s="66"/>
      <c r="DO94" s="66"/>
      <c r="DP94" s="66"/>
      <c r="DQ94" s="66"/>
      <c r="DR94" s="66"/>
      <c r="DS94" s="66"/>
      <c r="DT94" s="66"/>
      <c r="DU94" s="66"/>
      <c r="DV94" s="66"/>
      <c r="DW94" s="66"/>
      <c r="DX94" s="66"/>
      <c r="DY94" s="66"/>
      <c r="DZ94" s="66"/>
      <c r="EA94" s="66"/>
      <c r="EB94" s="66"/>
      <c r="EC94" s="66"/>
      <c r="ED94" s="66"/>
      <c r="EE94" s="66"/>
      <c r="EF94" s="66"/>
      <c r="EG94" s="66"/>
      <c r="EH94" s="66"/>
      <c r="EI94" s="66"/>
      <c r="EJ94" s="66"/>
      <c r="EK94" s="66"/>
      <c r="EL94" s="66"/>
      <c r="EM94" s="66"/>
      <c r="EN94" s="66"/>
      <c r="EO94" s="66"/>
      <c r="EP94" s="66"/>
      <c r="EQ94" s="66"/>
      <c r="ER94" s="66"/>
      <c r="ES94" s="66"/>
      <c r="ET94" s="66"/>
      <c r="EU94" s="66"/>
      <c r="EV94" s="66"/>
      <c r="EW94" s="66"/>
      <c r="EX94" s="66"/>
      <c r="EY94" s="66"/>
      <c r="EZ94" s="66"/>
      <c r="FA94" s="66"/>
      <c r="FB94" s="66"/>
      <c r="FC94" s="66"/>
      <c r="FD94" s="66"/>
      <c r="FE94" s="66"/>
      <c r="FF94" s="66"/>
      <c r="FG94" s="66"/>
      <c r="FH94" s="66"/>
      <c r="FI94" s="66"/>
      <c r="FJ94" s="66"/>
      <c r="FK94" s="66"/>
      <c r="FL94" s="66"/>
      <c r="FM94" s="66"/>
      <c r="FN94" s="66"/>
      <c r="FO94" s="66"/>
      <c r="FP94" s="66"/>
      <c r="FQ94" s="66"/>
      <c r="FR94" s="66"/>
      <c r="FS94" s="66"/>
      <c r="FT94" s="66"/>
      <c r="FU94" s="66"/>
    </row>
    <row r="95" spans="1:177" s="7" customFormat="1" ht="12.75">
      <c r="A95" s="135" t="s">
        <v>318</v>
      </c>
      <c r="B95" s="136" t="s">
        <v>319</v>
      </c>
      <c r="C95" s="137">
        <f aca="true" t="shared" si="17" ref="C95:I95">C96+C97</f>
        <v>0</v>
      </c>
      <c r="D95" s="137">
        <f t="shared" si="17"/>
        <v>0</v>
      </c>
      <c r="E95" s="137">
        <f t="shared" si="17"/>
        <v>0</v>
      </c>
      <c r="F95" s="137">
        <f t="shared" si="17"/>
        <v>0</v>
      </c>
      <c r="G95" s="137">
        <f t="shared" si="17"/>
        <v>0</v>
      </c>
      <c r="H95" s="137">
        <f t="shared" si="17"/>
        <v>0</v>
      </c>
      <c r="I95" s="137">
        <f t="shared" si="17"/>
        <v>0</v>
      </c>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row>
    <row r="96" spans="1:177" ht="12.75">
      <c r="A96" s="138" t="s">
        <v>320</v>
      </c>
      <c r="B96" s="141" t="s">
        <v>321</v>
      </c>
      <c r="C96" s="65">
        <v>0</v>
      </c>
      <c r="D96" s="65">
        <v>0</v>
      </c>
      <c r="E96" s="65">
        <v>0</v>
      </c>
      <c r="F96" s="65">
        <v>0</v>
      </c>
      <c r="G96" s="140">
        <f>(((D96*(1+Parâmetros!B11)*(1+Parâmetros!C11)*(1+Parâmetros!D11))+(E96*(1+Parâmetros!C11)*(1+Parâmetros!D11)+(F96*(1+Parâmetros!D11))))/3)*(1+Parâmetros!E11)</f>
        <v>0</v>
      </c>
      <c r="H96" s="140">
        <f>G96*(1+Parâmetros!F11)</f>
        <v>0</v>
      </c>
      <c r="I96" s="140">
        <f>H96*(1+Parâmetros!G11)</f>
        <v>0</v>
      </c>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c r="BL96" s="66"/>
      <c r="BM96" s="66"/>
      <c r="BN96" s="66"/>
      <c r="BO96" s="66"/>
      <c r="BP96" s="66"/>
      <c r="BQ96" s="66"/>
      <c r="BR96" s="66"/>
      <c r="BS96" s="66"/>
      <c r="BT96" s="66"/>
      <c r="BU96" s="66"/>
      <c r="BV96" s="66"/>
      <c r="BW96" s="66"/>
      <c r="BX96" s="66"/>
      <c r="BY96" s="66"/>
      <c r="BZ96" s="66"/>
      <c r="CA96" s="66"/>
      <c r="CB96" s="66"/>
      <c r="CC96" s="66"/>
      <c r="CD96" s="66"/>
      <c r="CE96" s="66"/>
      <c r="CF96" s="66"/>
      <c r="CG96" s="66"/>
      <c r="CH96" s="66"/>
      <c r="CI96" s="66"/>
      <c r="CJ96" s="66"/>
      <c r="CK96" s="66"/>
      <c r="CL96" s="66"/>
      <c r="CM96" s="66"/>
      <c r="CN96" s="66"/>
      <c r="CO96" s="66"/>
      <c r="CP96" s="66"/>
      <c r="CQ96" s="66"/>
      <c r="CR96" s="66"/>
      <c r="CS96" s="66"/>
      <c r="CT96" s="66"/>
      <c r="CU96" s="66"/>
      <c r="CV96" s="66"/>
      <c r="CW96" s="66"/>
      <c r="CX96" s="66"/>
      <c r="CY96" s="66"/>
      <c r="CZ96" s="66"/>
      <c r="DA96" s="66"/>
      <c r="DB96" s="66"/>
      <c r="DC96" s="66"/>
      <c r="DD96" s="66"/>
      <c r="DE96" s="66"/>
      <c r="DF96" s="66"/>
      <c r="DG96" s="66"/>
      <c r="DH96" s="66"/>
      <c r="DI96" s="66"/>
      <c r="DJ96" s="66"/>
      <c r="DK96" s="66"/>
      <c r="DL96" s="66"/>
      <c r="DM96" s="66"/>
      <c r="DN96" s="66"/>
      <c r="DO96" s="66"/>
      <c r="DP96" s="66"/>
      <c r="DQ96" s="66"/>
      <c r="DR96" s="66"/>
      <c r="DS96" s="66"/>
      <c r="DT96" s="66"/>
      <c r="DU96" s="66"/>
      <c r="DV96" s="66"/>
      <c r="DW96" s="66"/>
      <c r="DX96" s="66"/>
      <c r="DY96" s="66"/>
      <c r="DZ96" s="66"/>
      <c r="EA96" s="66"/>
      <c r="EB96" s="66"/>
      <c r="EC96" s="66"/>
      <c r="ED96" s="66"/>
      <c r="EE96" s="66"/>
      <c r="EF96" s="66"/>
      <c r="EG96" s="66"/>
      <c r="EH96" s="66"/>
      <c r="EI96" s="66"/>
      <c r="EJ96" s="66"/>
      <c r="EK96" s="66"/>
      <c r="EL96" s="66"/>
      <c r="EM96" s="66"/>
      <c r="EN96" s="66"/>
      <c r="EO96" s="66"/>
      <c r="EP96" s="66"/>
      <c r="EQ96" s="66"/>
      <c r="ER96" s="66"/>
      <c r="ES96" s="66"/>
      <c r="ET96" s="66"/>
      <c r="EU96" s="66"/>
      <c r="EV96" s="66"/>
      <c r="EW96" s="66"/>
      <c r="EX96" s="66"/>
      <c r="EY96" s="66"/>
      <c r="EZ96" s="66"/>
      <c r="FA96" s="66"/>
      <c r="FB96" s="66"/>
      <c r="FC96" s="66"/>
      <c r="FD96" s="66"/>
      <c r="FE96" s="66"/>
      <c r="FF96" s="66"/>
      <c r="FG96" s="66"/>
      <c r="FH96" s="66"/>
      <c r="FI96" s="66"/>
      <c r="FJ96" s="66"/>
      <c r="FK96" s="66"/>
      <c r="FL96" s="66"/>
      <c r="FM96" s="66"/>
      <c r="FN96" s="66"/>
      <c r="FO96" s="66"/>
      <c r="FP96" s="66"/>
      <c r="FQ96" s="66"/>
      <c r="FR96" s="66"/>
      <c r="FS96" s="66"/>
      <c r="FT96" s="66"/>
      <c r="FU96" s="66"/>
    </row>
    <row r="97" spans="1:177" ht="12.75">
      <c r="A97" s="138" t="s">
        <v>322</v>
      </c>
      <c r="B97" s="141" t="s">
        <v>323</v>
      </c>
      <c r="C97" s="65">
        <v>0</v>
      </c>
      <c r="D97" s="65">
        <v>0</v>
      </c>
      <c r="E97" s="65">
        <v>0</v>
      </c>
      <c r="F97" s="65">
        <v>0</v>
      </c>
      <c r="G97" s="140">
        <f>(((D97*(1+Parâmetros!B11)*(1+Parâmetros!C11)*(1+Parâmetros!D11))+(E97*(1+Parâmetros!C11)*(1+Parâmetros!D11)+(F97*(1+Parâmetros!D11))))/3)*(1+Parâmetros!E11)</f>
        <v>0</v>
      </c>
      <c r="H97" s="140">
        <f>G97*(1+Parâmetros!F11)</f>
        <v>0</v>
      </c>
      <c r="I97" s="140">
        <f>H97*(1+Parâmetros!G11)</f>
        <v>0</v>
      </c>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c r="BN97" s="66"/>
      <c r="BO97" s="66"/>
      <c r="BP97" s="66"/>
      <c r="BQ97" s="66"/>
      <c r="BR97" s="66"/>
      <c r="BS97" s="66"/>
      <c r="BT97" s="66"/>
      <c r="BU97" s="66"/>
      <c r="BV97" s="66"/>
      <c r="BW97" s="66"/>
      <c r="BX97" s="66"/>
      <c r="BY97" s="66"/>
      <c r="BZ97" s="66"/>
      <c r="CA97" s="66"/>
      <c r="CB97" s="66"/>
      <c r="CC97" s="66"/>
      <c r="CD97" s="66"/>
      <c r="CE97" s="66"/>
      <c r="CF97" s="66"/>
      <c r="CG97" s="66"/>
      <c r="CH97" s="66"/>
      <c r="CI97" s="66"/>
      <c r="CJ97" s="66"/>
      <c r="CK97" s="66"/>
      <c r="CL97" s="66"/>
      <c r="CM97" s="66"/>
      <c r="CN97" s="66"/>
      <c r="CO97" s="66"/>
      <c r="CP97" s="66"/>
      <c r="CQ97" s="66"/>
      <c r="CR97" s="66"/>
      <c r="CS97" s="66"/>
      <c r="CT97" s="66"/>
      <c r="CU97" s="66"/>
      <c r="CV97" s="66"/>
      <c r="CW97" s="66"/>
      <c r="CX97" s="66"/>
      <c r="CY97" s="66"/>
      <c r="CZ97" s="66"/>
      <c r="DA97" s="66"/>
      <c r="DB97" s="66"/>
      <c r="DC97" s="66"/>
      <c r="DD97" s="66"/>
      <c r="DE97" s="66"/>
      <c r="DF97" s="66"/>
      <c r="DG97" s="66"/>
      <c r="DH97" s="66"/>
      <c r="DI97" s="66"/>
      <c r="DJ97" s="66"/>
      <c r="DK97" s="66"/>
      <c r="DL97" s="66"/>
      <c r="DM97" s="66"/>
      <c r="DN97" s="66"/>
      <c r="DO97" s="66"/>
      <c r="DP97" s="66"/>
      <c r="DQ97" s="66"/>
      <c r="DR97" s="66"/>
      <c r="DS97" s="66"/>
      <c r="DT97" s="66"/>
      <c r="DU97" s="66"/>
      <c r="DV97" s="66"/>
      <c r="DW97" s="66"/>
      <c r="DX97" s="66"/>
      <c r="DY97" s="66"/>
      <c r="DZ97" s="66"/>
      <c r="EA97" s="66"/>
      <c r="EB97" s="66"/>
      <c r="EC97" s="66"/>
      <c r="ED97" s="66"/>
      <c r="EE97" s="66"/>
      <c r="EF97" s="66"/>
      <c r="EG97" s="66"/>
      <c r="EH97" s="66"/>
      <c r="EI97" s="66"/>
      <c r="EJ97" s="66"/>
      <c r="EK97" s="66"/>
      <c r="EL97" s="66"/>
      <c r="EM97" s="66"/>
      <c r="EN97" s="66"/>
      <c r="EO97" s="66"/>
      <c r="EP97" s="66"/>
      <c r="EQ97" s="66"/>
      <c r="ER97" s="66"/>
      <c r="ES97" s="66"/>
      <c r="ET97" s="66"/>
      <c r="EU97" s="66"/>
      <c r="EV97" s="66"/>
      <c r="EW97" s="66"/>
      <c r="EX97" s="66"/>
      <c r="EY97" s="66"/>
      <c r="EZ97" s="66"/>
      <c r="FA97" s="66"/>
      <c r="FB97" s="66"/>
      <c r="FC97" s="66"/>
      <c r="FD97" s="66"/>
      <c r="FE97" s="66"/>
      <c r="FF97" s="66"/>
      <c r="FG97" s="66"/>
      <c r="FH97" s="66"/>
      <c r="FI97" s="66"/>
      <c r="FJ97" s="66"/>
      <c r="FK97" s="66"/>
      <c r="FL97" s="66"/>
      <c r="FM97" s="66"/>
      <c r="FN97" s="66"/>
      <c r="FO97" s="66"/>
      <c r="FP97" s="66"/>
      <c r="FQ97" s="66"/>
      <c r="FR97" s="66"/>
      <c r="FS97" s="66"/>
      <c r="FT97" s="66"/>
      <c r="FU97" s="66"/>
    </row>
    <row r="98" spans="1:9" s="69" customFormat="1" ht="18">
      <c r="A98" s="335" t="s">
        <v>324</v>
      </c>
      <c r="B98" s="136" t="s">
        <v>502</v>
      </c>
      <c r="C98" s="336">
        <f aca="true" t="shared" si="18" ref="C98:I98">C99+C100</f>
        <v>0</v>
      </c>
      <c r="D98" s="336">
        <f t="shared" si="18"/>
        <v>0</v>
      </c>
      <c r="E98" s="336">
        <f t="shared" si="18"/>
        <v>0</v>
      </c>
      <c r="F98" s="336">
        <f t="shared" si="18"/>
        <v>0</v>
      </c>
      <c r="G98" s="137">
        <f t="shared" si="18"/>
        <v>0</v>
      </c>
      <c r="H98" s="137">
        <f t="shared" si="18"/>
        <v>0</v>
      </c>
      <c r="I98" s="137">
        <f t="shared" si="18"/>
        <v>0</v>
      </c>
    </row>
    <row r="99" spans="1:9" s="69" customFormat="1" ht="18">
      <c r="A99" s="142" t="s">
        <v>324</v>
      </c>
      <c r="B99" s="139" t="s">
        <v>554</v>
      </c>
      <c r="C99" s="65">
        <v>0</v>
      </c>
      <c r="D99" s="65">
        <v>0</v>
      </c>
      <c r="E99" s="65">
        <v>0</v>
      </c>
      <c r="F99" s="65">
        <v>0</v>
      </c>
      <c r="G99" s="140">
        <f>(((D99*(1+Parâmetros!B11)*(1+Parâmetros!C11)*(1+Parâmetros!D11))+(E99*(1+Parâmetros!C11)*(1+Parâmetros!D11)+(F99*(1+Parâmetros!D11))))/3)*(1+Parâmetros!E11)*(1+Parâmetros!E13)*(1+Parâmetros!E18)</f>
        <v>0</v>
      </c>
      <c r="H99" s="140">
        <f>G99*(1+Parâmetros!F11)*(1+Parâmetros!F13)*(1+Parâmetros!F18)</f>
        <v>0</v>
      </c>
      <c r="I99" s="140">
        <f>H99*(1+Parâmetros!G11)*(1+Parâmetros!G13)*(1+Parâmetros!G1899)</f>
        <v>0</v>
      </c>
    </row>
    <row r="100" spans="1:9" s="69" customFormat="1" ht="18">
      <c r="A100" s="142" t="s">
        <v>324</v>
      </c>
      <c r="B100" s="139" t="s">
        <v>555</v>
      </c>
      <c r="C100" s="65">
        <v>0</v>
      </c>
      <c r="D100" s="65">
        <v>0</v>
      </c>
      <c r="E100" s="65">
        <v>0</v>
      </c>
      <c r="F100" s="65">
        <v>0</v>
      </c>
      <c r="G100" s="140">
        <f>(((D100*(1+Parâmetros!B11)*(1+Parâmetros!C11)*(1+Parâmetros!D11))+(E100*(1+Parâmetros!C11)*(1+Parâmetros!D11)+(F100*(1+Parâmetros!D11))))/3)*(1+Parâmetros!E11)</f>
        <v>0</v>
      </c>
      <c r="H100" s="140">
        <f>G100*(1+Parâmetros!F11)</f>
        <v>0</v>
      </c>
      <c r="I100" s="140">
        <f>H100*(1+Parâmetros!G11)</f>
        <v>0</v>
      </c>
    </row>
    <row r="101" spans="1:9" s="69" customFormat="1" ht="18">
      <c r="A101" s="135" t="s">
        <v>325</v>
      </c>
      <c r="B101" s="136" t="s">
        <v>326</v>
      </c>
      <c r="C101" s="336">
        <f aca="true" t="shared" si="19" ref="C101:I101">C102+C103</f>
        <v>0</v>
      </c>
      <c r="D101" s="336">
        <f t="shared" si="19"/>
        <v>0</v>
      </c>
      <c r="E101" s="336">
        <f t="shared" si="19"/>
        <v>0</v>
      </c>
      <c r="F101" s="336">
        <f t="shared" si="19"/>
        <v>0</v>
      </c>
      <c r="G101" s="137">
        <f t="shared" si="19"/>
        <v>0</v>
      </c>
      <c r="H101" s="137">
        <f t="shared" si="19"/>
        <v>0</v>
      </c>
      <c r="I101" s="137">
        <f t="shared" si="19"/>
        <v>0</v>
      </c>
    </row>
    <row r="102" spans="1:9" s="69" customFormat="1" ht="18">
      <c r="A102" s="138" t="s">
        <v>325</v>
      </c>
      <c r="B102" s="139" t="s">
        <v>556</v>
      </c>
      <c r="C102" s="65">
        <v>0</v>
      </c>
      <c r="D102" s="65">
        <v>0</v>
      </c>
      <c r="E102" s="65">
        <v>0</v>
      </c>
      <c r="F102" s="65">
        <v>0</v>
      </c>
      <c r="G102" s="140">
        <f>(((D102*(1+Parâmetros!B11)*(1+Parâmetros!C11)*(1+Parâmetros!D11))+(E102*(1+Parâmetros!C11)*(1+Parâmetros!D11)+(F102*(1+Parâmetros!D11))))/3)*(1+Parâmetros!E11)</f>
        <v>0</v>
      </c>
      <c r="H102" s="140">
        <f>G102*(1+Parâmetros!F11)</f>
        <v>0</v>
      </c>
      <c r="I102" s="140">
        <f>H102*(1+Parâmetros!G11)</f>
        <v>0</v>
      </c>
    </row>
    <row r="103" spans="1:9" s="69" customFormat="1" ht="18">
      <c r="A103" s="138" t="s">
        <v>325</v>
      </c>
      <c r="B103" s="139" t="s">
        <v>557</v>
      </c>
      <c r="C103" s="65">
        <v>0</v>
      </c>
      <c r="D103" s="65">
        <v>0</v>
      </c>
      <c r="E103" s="65">
        <v>0</v>
      </c>
      <c r="F103" s="65">
        <v>0</v>
      </c>
      <c r="G103" s="140">
        <f>(((D103*(1+Parâmetros!B11)*(1+Parâmetros!C11)*(1+Parâmetros!D11))+(E103*(1+Parâmetros!C11)*(1+Parâmetros!D11)+(F103*(1+Parâmetros!D11))))/3)*(1+Parâmetros!E11)</f>
        <v>0</v>
      </c>
      <c r="H103" s="140">
        <f>G103*(1+Parâmetros!F11)</f>
        <v>0</v>
      </c>
      <c r="I103" s="140">
        <f>H103*(1+Parâmetros!G11)</f>
        <v>0</v>
      </c>
    </row>
    <row r="104" spans="1:177" s="10" customFormat="1" ht="30.75" customHeight="1">
      <c r="A104" s="135" t="s">
        <v>327</v>
      </c>
      <c r="B104" s="136" t="s">
        <v>498</v>
      </c>
      <c r="C104" s="137">
        <f aca="true" t="shared" si="20" ref="C104:I104">C105+C106+C107+C108</f>
        <v>-7165208.034</v>
      </c>
      <c r="D104" s="137">
        <f t="shared" si="20"/>
        <v>-7600824.566000001</v>
      </c>
      <c r="E104" s="137">
        <f t="shared" si="20"/>
        <v>-8019288.082</v>
      </c>
      <c r="F104" s="137">
        <f t="shared" si="20"/>
        <v>-7261000</v>
      </c>
      <c r="G104" s="137">
        <f t="shared" si="20"/>
        <v>-8486575.226394689</v>
      </c>
      <c r="H104" s="137">
        <f t="shared" si="20"/>
        <v>-9085466.269785475</v>
      </c>
      <c r="I104" s="137">
        <f t="shared" si="20"/>
        <v>-9856145.797879737</v>
      </c>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c r="BL104" s="82"/>
      <c r="BM104" s="82"/>
      <c r="BN104" s="82"/>
      <c r="BO104" s="82"/>
      <c r="BP104" s="82"/>
      <c r="BQ104" s="82"/>
      <c r="BR104" s="82"/>
      <c r="BS104" s="82"/>
      <c r="BT104" s="82"/>
      <c r="BU104" s="82"/>
      <c r="BV104" s="82"/>
      <c r="BW104" s="82"/>
      <c r="BX104" s="82"/>
      <c r="BY104" s="82"/>
      <c r="BZ104" s="82"/>
      <c r="CA104" s="82"/>
      <c r="CB104" s="82"/>
      <c r="CC104" s="82"/>
      <c r="CD104" s="82"/>
      <c r="CE104" s="82"/>
      <c r="CF104" s="82"/>
      <c r="CG104" s="82"/>
      <c r="CH104" s="82"/>
      <c r="CI104" s="82"/>
      <c r="CJ104" s="82"/>
      <c r="CK104" s="82"/>
      <c r="CL104" s="82"/>
      <c r="CM104" s="82"/>
      <c r="CN104" s="82"/>
      <c r="CO104" s="82"/>
      <c r="CP104" s="82"/>
      <c r="CQ104" s="82"/>
      <c r="CR104" s="82"/>
      <c r="CS104" s="82"/>
      <c r="CT104" s="82"/>
      <c r="CU104" s="82"/>
      <c r="CV104" s="82"/>
      <c r="CW104" s="82"/>
      <c r="CX104" s="82"/>
      <c r="CY104" s="82"/>
      <c r="CZ104" s="82"/>
      <c r="DA104" s="82"/>
      <c r="DB104" s="82"/>
      <c r="DC104" s="82"/>
      <c r="DD104" s="82"/>
      <c r="DE104" s="82"/>
      <c r="DF104" s="82"/>
      <c r="DG104" s="82"/>
      <c r="DH104" s="82"/>
      <c r="DI104" s="82"/>
      <c r="DJ104" s="82"/>
      <c r="DK104" s="82"/>
      <c r="DL104" s="82"/>
      <c r="DM104" s="82"/>
      <c r="DN104" s="82"/>
      <c r="DO104" s="82"/>
      <c r="DP104" s="82"/>
      <c r="DQ104" s="82"/>
      <c r="DR104" s="82"/>
      <c r="DS104" s="82"/>
      <c r="DT104" s="82"/>
      <c r="DU104" s="82"/>
      <c r="DV104" s="82"/>
      <c r="DW104" s="82"/>
      <c r="DX104" s="82"/>
      <c r="DY104" s="82"/>
      <c r="DZ104" s="82"/>
      <c r="EA104" s="82"/>
      <c r="EB104" s="82"/>
      <c r="EC104" s="82"/>
      <c r="ED104" s="82"/>
      <c r="EE104" s="82"/>
      <c r="EF104" s="82"/>
      <c r="EG104" s="82"/>
      <c r="EH104" s="82"/>
      <c r="EI104" s="82"/>
      <c r="EJ104" s="82"/>
      <c r="EK104" s="82"/>
      <c r="EL104" s="82"/>
      <c r="EM104" s="82"/>
      <c r="EN104" s="82"/>
      <c r="EO104" s="82"/>
      <c r="EP104" s="82"/>
      <c r="EQ104" s="82"/>
      <c r="ER104" s="82"/>
      <c r="ES104" s="82"/>
      <c r="ET104" s="82"/>
      <c r="EU104" s="82"/>
      <c r="EV104" s="82"/>
      <c r="EW104" s="82"/>
      <c r="EX104" s="82"/>
      <c r="EY104" s="82"/>
      <c r="EZ104" s="82"/>
      <c r="FA104" s="82"/>
      <c r="FB104" s="82"/>
      <c r="FC104" s="82"/>
      <c r="FD104" s="82"/>
      <c r="FE104" s="82"/>
      <c r="FF104" s="82"/>
      <c r="FG104" s="82"/>
      <c r="FH104" s="82"/>
      <c r="FI104" s="82"/>
      <c r="FJ104" s="82"/>
      <c r="FK104" s="82"/>
      <c r="FL104" s="82"/>
      <c r="FM104" s="82"/>
      <c r="FN104" s="82"/>
      <c r="FO104" s="82"/>
      <c r="FP104" s="82"/>
      <c r="FQ104" s="82"/>
      <c r="FR104" s="82"/>
      <c r="FS104" s="82"/>
      <c r="FT104" s="82"/>
      <c r="FU104" s="82"/>
    </row>
    <row r="105" spans="1:177" ht="12.75">
      <c r="A105" s="138" t="s">
        <v>328</v>
      </c>
      <c r="B105" s="139" t="s">
        <v>499</v>
      </c>
      <c r="C105" s="40">
        <v>-357585.73</v>
      </c>
      <c r="D105" s="40">
        <v>-387963.46</v>
      </c>
      <c r="E105" s="40">
        <v>-549906.26</v>
      </c>
      <c r="F105" s="40">
        <v>-450000</v>
      </c>
      <c r="G105" s="140">
        <f>(((D105*(1+Parâmetros!B11)*(1+Parâmetros!C11)*(1+Parâmetros!D11))+(E105*(1+Parâmetros!C11)*(1+Parâmetros!D11)+(F105*(1+Parâmetros!D11))))/3)*(1+Parâmetros!E11)</f>
        <v>-503914.50833812397</v>
      </c>
      <c r="H105" s="140">
        <f>G105*(1+Parâmetros!F11)</f>
        <v>-521148.3845232878</v>
      </c>
      <c r="I105" s="140">
        <f>H105*(1+Parâmetros!G11)</f>
        <v>-538502.6257279133</v>
      </c>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c r="BJ105" s="66"/>
      <c r="BK105" s="66"/>
      <c r="BL105" s="66"/>
      <c r="BM105" s="66"/>
      <c r="BN105" s="66"/>
      <c r="BO105" s="66"/>
      <c r="BP105" s="66"/>
      <c r="BQ105" s="66"/>
      <c r="BR105" s="66"/>
      <c r="BS105" s="66"/>
      <c r="BT105" s="66"/>
      <c r="BU105" s="66"/>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c r="CX105" s="66"/>
      <c r="CY105" s="66"/>
      <c r="CZ105" s="66"/>
      <c r="DA105" s="66"/>
      <c r="DB105" s="66"/>
      <c r="DC105" s="66"/>
      <c r="DD105" s="66"/>
      <c r="DE105" s="66"/>
      <c r="DF105" s="66"/>
      <c r="DG105" s="66"/>
      <c r="DH105" s="66"/>
      <c r="DI105" s="66"/>
      <c r="DJ105" s="66"/>
      <c r="DK105" s="66"/>
      <c r="DL105" s="66"/>
      <c r="DM105" s="66"/>
      <c r="DN105" s="66"/>
      <c r="DO105" s="66"/>
      <c r="DP105" s="66"/>
      <c r="DQ105" s="66"/>
      <c r="DR105" s="66"/>
      <c r="DS105" s="66"/>
      <c r="DT105" s="66"/>
      <c r="DU105" s="66"/>
      <c r="DV105" s="66"/>
      <c r="DW105" s="66"/>
      <c r="DX105" s="66"/>
      <c r="DY105" s="66"/>
      <c r="DZ105" s="66"/>
      <c r="EA105" s="66"/>
      <c r="EB105" s="66"/>
      <c r="EC105" s="66"/>
      <c r="ED105" s="66"/>
      <c r="EE105" s="66"/>
      <c r="EF105" s="66"/>
      <c r="EG105" s="66"/>
      <c r="EH105" s="66"/>
      <c r="EI105" s="66"/>
      <c r="EJ105" s="66"/>
      <c r="EK105" s="66"/>
      <c r="EL105" s="66"/>
      <c r="EM105" s="66"/>
      <c r="EN105" s="66"/>
      <c r="EO105" s="66"/>
      <c r="EP105" s="66"/>
      <c r="EQ105" s="66"/>
      <c r="ER105" s="66"/>
      <c r="ES105" s="66"/>
      <c r="ET105" s="66"/>
      <c r="EU105" s="66"/>
      <c r="EV105" s="66"/>
      <c r="EW105" s="66"/>
      <c r="EX105" s="66"/>
      <c r="EY105" s="66"/>
      <c r="EZ105" s="66"/>
      <c r="FA105" s="66"/>
      <c r="FB105" s="66"/>
      <c r="FC105" s="66"/>
      <c r="FD105" s="66"/>
      <c r="FE105" s="66"/>
      <c r="FF105" s="66"/>
      <c r="FG105" s="66"/>
      <c r="FH105" s="66"/>
      <c r="FI105" s="66"/>
      <c r="FJ105" s="66"/>
      <c r="FK105" s="66"/>
      <c r="FL105" s="66"/>
      <c r="FM105" s="66"/>
      <c r="FN105" s="66"/>
      <c r="FO105" s="66"/>
      <c r="FP105" s="66"/>
      <c r="FQ105" s="66"/>
      <c r="FR105" s="66"/>
      <c r="FS105" s="66"/>
      <c r="FT105" s="66"/>
      <c r="FU105" s="66"/>
    </row>
    <row r="106" spans="1:177" ht="12.75">
      <c r="A106" s="138" t="s">
        <v>329</v>
      </c>
      <c r="B106" s="139" t="s">
        <v>330</v>
      </c>
      <c r="C106" s="144">
        <f aca="true" t="shared" si="21" ref="C106:I106">-((C41+C44+C49+C53+C54+C55)*0.2)</f>
        <v>-6712323.964000001</v>
      </c>
      <c r="D106" s="144">
        <f t="shared" si="21"/>
        <v>-7212861.106000001</v>
      </c>
      <c r="E106" s="144">
        <f t="shared" si="21"/>
        <v>-7469381.822000001</v>
      </c>
      <c r="F106" s="144">
        <f t="shared" si="21"/>
        <v>-6811000</v>
      </c>
      <c r="G106" s="144">
        <f t="shared" si="21"/>
        <v>-7982660.718056564</v>
      </c>
      <c r="H106" s="144">
        <f t="shared" si="21"/>
        <v>-8564317.885262188</v>
      </c>
      <c r="I106" s="144">
        <f t="shared" si="21"/>
        <v>-9317643.172151824</v>
      </c>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66"/>
      <c r="BR106" s="66"/>
      <c r="BS106" s="66"/>
      <c r="BT106" s="66"/>
      <c r="BU106" s="66"/>
      <c r="BV106" s="66"/>
      <c r="BW106" s="66"/>
      <c r="BX106" s="66"/>
      <c r="BY106" s="66"/>
      <c r="BZ106" s="66"/>
      <c r="CA106" s="66"/>
      <c r="CB106" s="66"/>
      <c r="CC106" s="66"/>
      <c r="CD106" s="66"/>
      <c r="CE106" s="66"/>
      <c r="CF106" s="66"/>
      <c r="CG106" s="66"/>
      <c r="CH106" s="66"/>
      <c r="CI106" s="66"/>
      <c r="CJ106" s="66"/>
      <c r="CK106" s="66"/>
      <c r="CL106" s="66"/>
      <c r="CM106" s="66"/>
      <c r="CN106" s="66"/>
      <c r="CO106" s="66"/>
      <c r="CP106" s="66"/>
      <c r="CQ106" s="66"/>
      <c r="CR106" s="66"/>
      <c r="CS106" s="66"/>
      <c r="CT106" s="66"/>
      <c r="CU106" s="66"/>
      <c r="CV106" s="66"/>
      <c r="CW106" s="66"/>
      <c r="CX106" s="66"/>
      <c r="CY106" s="66"/>
      <c r="CZ106" s="66"/>
      <c r="DA106" s="66"/>
      <c r="DB106" s="66"/>
      <c r="DC106" s="66"/>
      <c r="DD106" s="66"/>
      <c r="DE106" s="66"/>
      <c r="DF106" s="66"/>
      <c r="DG106" s="66"/>
      <c r="DH106" s="66"/>
      <c r="DI106" s="66"/>
      <c r="DJ106" s="66"/>
      <c r="DK106" s="66"/>
      <c r="DL106" s="66"/>
      <c r="DM106" s="66"/>
      <c r="DN106" s="66"/>
      <c r="DO106" s="66"/>
      <c r="DP106" s="66"/>
      <c r="DQ106" s="66"/>
      <c r="DR106" s="66"/>
      <c r="DS106" s="66"/>
      <c r="DT106" s="66"/>
      <c r="DU106" s="66"/>
      <c r="DV106" s="66"/>
      <c r="DW106" s="66"/>
      <c r="DX106" s="66"/>
      <c r="DY106" s="66"/>
      <c r="DZ106" s="66"/>
      <c r="EA106" s="66"/>
      <c r="EB106" s="66"/>
      <c r="EC106" s="66"/>
      <c r="ED106" s="66"/>
      <c r="EE106" s="66"/>
      <c r="EF106" s="66"/>
      <c r="EG106" s="66"/>
      <c r="EH106" s="66"/>
      <c r="EI106" s="66"/>
      <c r="EJ106" s="66"/>
      <c r="EK106" s="66"/>
      <c r="EL106" s="66"/>
      <c r="EM106" s="66"/>
      <c r="EN106" s="66"/>
      <c r="EO106" s="66"/>
      <c r="EP106" s="66"/>
      <c r="EQ106" s="66"/>
      <c r="ER106" s="66"/>
      <c r="ES106" s="66"/>
      <c r="ET106" s="66"/>
      <c r="EU106" s="66"/>
      <c r="EV106" s="66"/>
      <c r="EW106" s="66"/>
      <c r="EX106" s="66"/>
      <c r="EY106" s="66"/>
      <c r="EZ106" s="66"/>
      <c r="FA106" s="66"/>
      <c r="FB106" s="66"/>
      <c r="FC106" s="66"/>
      <c r="FD106" s="66"/>
      <c r="FE106" s="66"/>
      <c r="FF106" s="66"/>
      <c r="FG106" s="66"/>
      <c r="FH106" s="66"/>
      <c r="FI106" s="66"/>
      <c r="FJ106" s="66"/>
      <c r="FK106" s="66"/>
      <c r="FL106" s="66"/>
      <c r="FM106" s="66"/>
      <c r="FN106" s="66"/>
      <c r="FO106" s="66"/>
      <c r="FP106" s="66"/>
      <c r="FQ106" s="66"/>
      <c r="FR106" s="66"/>
      <c r="FS106" s="66"/>
      <c r="FT106" s="66"/>
      <c r="FU106" s="66"/>
    </row>
    <row r="107" spans="1:177" ht="12.75">
      <c r="A107" s="138" t="s">
        <v>331</v>
      </c>
      <c r="B107" s="139" t="s">
        <v>500</v>
      </c>
      <c r="C107" s="65">
        <v>-95298.34</v>
      </c>
      <c r="D107" s="65">
        <v>0</v>
      </c>
      <c r="E107" s="65">
        <v>0</v>
      </c>
      <c r="F107" s="65">
        <v>0</v>
      </c>
      <c r="G107" s="140">
        <f>(((D107*(1+Parâmetros!B11)*(1+Parâmetros!C11)*(1+Parâmetros!D11))+(E107*(1+Parâmetros!C11)*(1+Parâmetros!D11)+(F107*(1+Parâmetros!D11))))/3)*(1+Parâmetros!E11)</f>
        <v>0</v>
      </c>
      <c r="H107" s="140">
        <f>G107*(1+Parâmetros!F11)</f>
        <v>0</v>
      </c>
      <c r="I107" s="140">
        <f>H107*(1+Parâmetros!G11)</f>
        <v>0</v>
      </c>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c r="BL107" s="66"/>
      <c r="BM107" s="66"/>
      <c r="BN107" s="66"/>
      <c r="BO107" s="66"/>
      <c r="BP107" s="66"/>
      <c r="BQ107" s="66"/>
      <c r="BR107" s="66"/>
      <c r="BS107" s="66"/>
      <c r="BT107" s="66"/>
      <c r="BU107" s="66"/>
      <c r="BV107" s="66"/>
      <c r="BW107" s="66"/>
      <c r="BX107" s="66"/>
      <c r="BY107" s="66"/>
      <c r="BZ107" s="66"/>
      <c r="CA107" s="66"/>
      <c r="CB107" s="66"/>
      <c r="CC107" s="66"/>
      <c r="CD107" s="66"/>
      <c r="CE107" s="66"/>
      <c r="CF107" s="66"/>
      <c r="CG107" s="66"/>
      <c r="CH107" s="66"/>
      <c r="CI107" s="66"/>
      <c r="CJ107" s="66"/>
      <c r="CK107" s="66"/>
      <c r="CL107" s="66"/>
      <c r="CM107" s="66"/>
      <c r="CN107" s="66"/>
      <c r="CO107" s="66"/>
      <c r="CP107" s="66"/>
      <c r="CQ107" s="66"/>
      <c r="CR107" s="66"/>
      <c r="CS107" s="66"/>
      <c r="CT107" s="66"/>
      <c r="CU107" s="66"/>
      <c r="CV107" s="66"/>
      <c r="CW107" s="66"/>
      <c r="CX107" s="66"/>
      <c r="CY107" s="66"/>
      <c r="CZ107" s="66"/>
      <c r="DA107" s="66"/>
      <c r="DB107" s="66"/>
      <c r="DC107" s="66"/>
      <c r="DD107" s="66"/>
      <c r="DE107" s="66"/>
      <c r="DF107" s="66"/>
      <c r="DG107" s="66"/>
      <c r="DH107" s="66"/>
      <c r="DI107" s="66"/>
      <c r="DJ107" s="66"/>
      <c r="DK107" s="66"/>
      <c r="DL107" s="66"/>
      <c r="DM107" s="66"/>
      <c r="DN107" s="66"/>
      <c r="DO107" s="66"/>
      <c r="DP107" s="66"/>
      <c r="DQ107" s="66"/>
      <c r="DR107" s="66"/>
      <c r="DS107" s="66"/>
      <c r="DT107" s="66"/>
      <c r="DU107" s="66"/>
      <c r="DV107" s="66"/>
      <c r="DW107" s="66"/>
      <c r="DX107" s="66"/>
      <c r="DY107" s="66"/>
      <c r="DZ107" s="66"/>
      <c r="EA107" s="66"/>
      <c r="EB107" s="66"/>
      <c r="EC107" s="66"/>
      <c r="ED107" s="66"/>
      <c r="EE107" s="66"/>
      <c r="EF107" s="66"/>
      <c r="EG107" s="66"/>
      <c r="EH107" s="66"/>
      <c r="EI107" s="66"/>
      <c r="EJ107" s="66"/>
      <c r="EK107" s="66"/>
      <c r="EL107" s="66"/>
      <c r="EM107" s="66"/>
      <c r="EN107" s="66"/>
      <c r="EO107" s="66"/>
      <c r="EP107" s="66"/>
      <c r="EQ107" s="66"/>
      <c r="ER107" s="66"/>
      <c r="ES107" s="66"/>
      <c r="ET107" s="66"/>
      <c r="EU107" s="66"/>
      <c r="EV107" s="66"/>
      <c r="EW107" s="66"/>
      <c r="EX107" s="66"/>
      <c r="EY107" s="66"/>
      <c r="EZ107" s="66"/>
      <c r="FA107" s="66"/>
      <c r="FB107" s="66"/>
      <c r="FC107" s="66"/>
      <c r="FD107" s="66"/>
      <c r="FE107" s="66"/>
      <c r="FF107" s="66"/>
      <c r="FG107" s="66"/>
      <c r="FH107" s="66"/>
      <c r="FI107" s="66"/>
      <c r="FJ107" s="66"/>
      <c r="FK107" s="66"/>
      <c r="FL107" s="66"/>
      <c r="FM107" s="66"/>
      <c r="FN107" s="66"/>
      <c r="FO107" s="66"/>
      <c r="FP107" s="66"/>
      <c r="FQ107" s="66"/>
      <c r="FR107" s="66"/>
      <c r="FS107" s="66"/>
      <c r="FT107" s="66"/>
      <c r="FU107" s="66"/>
    </row>
    <row r="108" spans="1:177" ht="12.75">
      <c r="A108" s="138" t="s">
        <v>332</v>
      </c>
      <c r="B108" s="139" t="s">
        <v>501</v>
      </c>
      <c r="C108" s="65">
        <v>0</v>
      </c>
      <c r="D108" s="65">
        <v>0</v>
      </c>
      <c r="E108" s="65">
        <v>0</v>
      </c>
      <c r="F108" s="65">
        <v>0</v>
      </c>
      <c r="G108" s="140">
        <f>(((D108*(1+Parâmetros!B11)*(1+Parâmetros!C11)*(1+Parâmetros!D11))+(E108*(1+Parâmetros!C11)*(1+Parâmetros!D11)+(F108*(1+Parâmetros!D11))))/3)*(1+Parâmetros!E11)</f>
        <v>0</v>
      </c>
      <c r="H108" s="140">
        <f>G108*(1+Parâmetros!F11)</f>
        <v>0</v>
      </c>
      <c r="I108" s="140">
        <f>H108*(1+Parâmetros!G11)</f>
        <v>0</v>
      </c>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c r="BL108" s="66"/>
      <c r="BM108" s="66"/>
      <c r="BN108" s="66"/>
      <c r="BO108" s="66"/>
      <c r="BP108" s="66"/>
      <c r="BQ108" s="66"/>
      <c r="BR108" s="66"/>
      <c r="BS108" s="66"/>
      <c r="BT108" s="66"/>
      <c r="BU108" s="66"/>
      <c r="BV108" s="66"/>
      <c r="BW108" s="66"/>
      <c r="BX108" s="66"/>
      <c r="BY108" s="66"/>
      <c r="BZ108" s="66"/>
      <c r="CA108" s="66"/>
      <c r="CB108" s="66"/>
      <c r="CC108" s="66"/>
      <c r="CD108" s="66"/>
      <c r="CE108" s="66"/>
      <c r="CF108" s="66"/>
      <c r="CG108" s="66"/>
      <c r="CH108" s="66"/>
      <c r="CI108" s="66"/>
      <c r="CJ108" s="66"/>
      <c r="CK108" s="66"/>
      <c r="CL108" s="66"/>
      <c r="CM108" s="66"/>
      <c r="CN108" s="66"/>
      <c r="CO108" s="66"/>
      <c r="CP108" s="66"/>
      <c r="CQ108" s="66"/>
      <c r="CR108" s="66"/>
      <c r="CS108" s="66"/>
      <c r="CT108" s="66"/>
      <c r="CU108" s="66"/>
      <c r="CV108" s="66"/>
      <c r="CW108" s="66"/>
      <c r="CX108" s="66"/>
      <c r="CY108" s="66"/>
      <c r="CZ108" s="66"/>
      <c r="DA108" s="66"/>
      <c r="DB108" s="66"/>
      <c r="DC108" s="66"/>
      <c r="DD108" s="66"/>
      <c r="DE108" s="66"/>
      <c r="DF108" s="66"/>
      <c r="DG108" s="66"/>
      <c r="DH108" s="66"/>
      <c r="DI108" s="66"/>
      <c r="DJ108" s="66"/>
      <c r="DK108" s="66"/>
      <c r="DL108" s="66"/>
      <c r="DM108" s="66"/>
      <c r="DN108" s="66"/>
      <c r="DO108" s="66"/>
      <c r="DP108" s="66"/>
      <c r="DQ108" s="66"/>
      <c r="DR108" s="66"/>
      <c r="DS108" s="66"/>
      <c r="DT108" s="66"/>
      <c r="DU108" s="66"/>
      <c r="DV108" s="66"/>
      <c r="DW108" s="66"/>
      <c r="DX108" s="66"/>
      <c r="DY108" s="66"/>
      <c r="DZ108" s="66"/>
      <c r="EA108" s="66"/>
      <c r="EB108" s="66"/>
      <c r="EC108" s="66"/>
      <c r="ED108" s="66"/>
      <c r="EE108" s="66"/>
      <c r="EF108" s="66"/>
      <c r="EG108" s="66"/>
      <c r="EH108" s="66"/>
      <c r="EI108" s="66"/>
      <c r="EJ108" s="66"/>
      <c r="EK108" s="66"/>
      <c r="EL108" s="66"/>
      <c r="EM108" s="66"/>
      <c r="EN108" s="66"/>
      <c r="EO108" s="66"/>
      <c r="EP108" s="66"/>
      <c r="EQ108" s="66"/>
      <c r="ER108" s="66"/>
      <c r="ES108" s="66"/>
      <c r="ET108" s="66"/>
      <c r="EU108" s="66"/>
      <c r="EV108" s="66"/>
      <c r="EW108" s="66"/>
      <c r="EX108" s="66"/>
      <c r="EY108" s="66"/>
      <c r="EZ108" s="66"/>
      <c r="FA108" s="66"/>
      <c r="FB108" s="66"/>
      <c r="FC108" s="66"/>
      <c r="FD108" s="66"/>
      <c r="FE108" s="66"/>
      <c r="FF108" s="66"/>
      <c r="FG108" s="66"/>
      <c r="FH108" s="66"/>
      <c r="FI108" s="66"/>
      <c r="FJ108" s="66"/>
      <c r="FK108" s="66"/>
      <c r="FL108" s="66"/>
      <c r="FM108" s="66"/>
      <c r="FN108" s="66"/>
      <c r="FO108" s="66"/>
      <c r="FP108" s="66"/>
      <c r="FQ108" s="66"/>
      <c r="FR108" s="66"/>
      <c r="FS108" s="66"/>
      <c r="FT108" s="66"/>
      <c r="FU108" s="66"/>
    </row>
    <row r="109" spans="1:177" ht="12.75">
      <c r="A109" s="145"/>
      <c r="B109" s="146"/>
      <c r="C109" s="143"/>
      <c r="D109" s="143"/>
      <c r="E109" s="143"/>
      <c r="F109" s="143"/>
      <c r="G109" s="140"/>
      <c r="H109" s="140"/>
      <c r="I109" s="140"/>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c r="BL109" s="66"/>
      <c r="BM109" s="66"/>
      <c r="BN109" s="66"/>
      <c r="BO109" s="66"/>
      <c r="BP109" s="66"/>
      <c r="BQ109" s="66"/>
      <c r="BR109" s="66"/>
      <c r="BS109" s="66"/>
      <c r="BT109" s="66"/>
      <c r="BU109" s="66"/>
      <c r="BV109" s="66"/>
      <c r="BW109" s="66"/>
      <c r="BX109" s="66"/>
      <c r="BY109" s="66"/>
      <c r="BZ109" s="66"/>
      <c r="CA109" s="66"/>
      <c r="CB109" s="66"/>
      <c r="CC109" s="66"/>
      <c r="CD109" s="66"/>
      <c r="CE109" s="66"/>
      <c r="CF109" s="66"/>
      <c r="CG109" s="66"/>
      <c r="CH109" s="66"/>
      <c r="CI109" s="66"/>
      <c r="CJ109" s="66"/>
      <c r="CK109" s="66"/>
      <c r="CL109" s="66"/>
      <c r="CM109" s="66"/>
      <c r="CN109" s="66"/>
      <c r="CO109" s="66"/>
      <c r="CP109" s="66"/>
      <c r="CQ109" s="66"/>
      <c r="CR109" s="66"/>
      <c r="CS109" s="66"/>
      <c r="CT109" s="66"/>
      <c r="CU109" s="66"/>
      <c r="CV109" s="66"/>
      <c r="CW109" s="66"/>
      <c r="CX109" s="66"/>
      <c r="CY109" s="66"/>
      <c r="CZ109" s="66"/>
      <c r="DA109" s="66"/>
      <c r="DB109" s="66"/>
      <c r="DC109" s="66"/>
      <c r="DD109" s="66"/>
      <c r="DE109" s="66"/>
      <c r="DF109" s="66"/>
      <c r="DG109" s="66"/>
      <c r="DH109" s="66"/>
      <c r="DI109" s="66"/>
      <c r="DJ109" s="66"/>
      <c r="DK109" s="66"/>
      <c r="DL109" s="66"/>
      <c r="DM109" s="66"/>
      <c r="DN109" s="66"/>
      <c r="DO109" s="66"/>
      <c r="DP109" s="66"/>
      <c r="DQ109" s="66"/>
      <c r="DR109" s="66"/>
      <c r="DS109" s="66"/>
      <c r="DT109" s="66"/>
      <c r="DU109" s="66"/>
      <c r="DV109" s="66"/>
      <c r="DW109" s="66"/>
      <c r="DX109" s="66"/>
      <c r="DY109" s="66"/>
      <c r="DZ109" s="66"/>
      <c r="EA109" s="66"/>
      <c r="EB109" s="66"/>
      <c r="EC109" s="66"/>
      <c r="ED109" s="66"/>
      <c r="EE109" s="66"/>
      <c r="EF109" s="66"/>
      <c r="EG109" s="66"/>
      <c r="EH109" s="66"/>
      <c r="EI109" s="66"/>
      <c r="EJ109" s="66"/>
      <c r="EK109" s="66"/>
      <c r="EL109" s="66"/>
      <c r="EM109" s="66"/>
      <c r="EN109" s="66"/>
      <c r="EO109" s="66"/>
      <c r="EP109" s="66"/>
      <c r="EQ109" s="66"/>
      <c r="ER109" s="66"/>
      <c r="ES109" s="66"/>
      <c r="ET109" s="66"/>
      <c r="EU109" s="66"/>
      <c r="EV109" s="66"/>
      <c r="EW109" s="66"/>
      <c r="EX109" s="66"/>
      <c r="EY109" s="66"/>
      <c r="EZ109" s="66"/>
      <c r="FA109" s="66"/>
      <c r="FB109" s="66"/>
      <c r="FC109" s="66"/>
      <c r="FD109" s="66"/>
      <c r="FE109" s="66"/>
      <c r="FF109" s="66"/>
      <c r="FG109" s="66"/>
      <c r="FH109" s="66"/>
      <c r="FI109" s="66"/>
      <c r="FJ109" s="66"/>
      <c r="FK109" s="66"/>
      <c r="FL109" s="66"/>
      <c r="FM109" s="66"/>
      <c r="FN109" s="66"/>
      <c r="FO109" s="66"/>
      <c r="FP109" s="66"/>
      <c r="FQ109" s="66"/>
      <c r="FR109" s="66"/>
      <c r="FS109" s="66"/>
      <c r="FT109" s="66"/>
      <c r="FU109" s="66"/>
    </row>
    <row r="110" spans="1:177" s="9" customFormat="1" ht="25.5" customHeight="1">
      <c r="A110" s="147"/>
      <c r="B110" s="148" t="s">
        <v>407</v>
      </c>
      <c r="C110" s="144">
        <f aca="true" t="shared" si="22" ref="C110:I110">C8+C79+C98+C101+C104</f>
        <v>63609536.97600002</v>
      </c>
      <c r="D110" s="144">
        <f t="shared" si="22"/>
        <v>63461574.354</v>
      </c>
      <c r="E110" s="144">
        <f t="shared" si="22"/>
        <v>77886510.69799998</v>
      </c>
      <c r="F110" s="144">
        <f t="shared" si="22"/>
        <v>75218500</v>
      </c>
      <c r="G110" s="144">
        <f t="shared" si="22"/>
        <v>79845220.82257092</v>
      </c>
      <c r="H110" s="144">
        <f t="shared" si="22"/>
        <v>81675557.93566059</v>
      </c>
      <c r="I110" s="144">
        <f t="shared" si="22"/>
        <v>87975079.32351223</v>
      </c>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83"/>
      <c r="CD110" s="83"/>
      <c r="CE110" s="83"/>
      <c r="CF110" s="83"/>
      <c r="CG110" s="83"/>
      <c r="CH110" s="83"/>
      <c r="CI110" s="83"/>
      <c r="CJ110" s="83"/>
      <c r="CK110" s="83"/>
      <c r="CL110" s="83"/>
      <c r="CM110" s="83"/>
      <c r="CN110" s="83"/>
      <c r="CO110" s="83"/>
      <c r="CP110" s="83"/>
      <c r="CQ110" s="83"/>
      <c r="CR110" s="83"/>
      <c r="CS110" s="83"/>
      <c r="CT110" s="83"/>
      <c r="CU110" s="83"/>
      <c r="CV110" s="83"/>
      <c r="CW110" s="83"/>
      <c r="CX110" s="83"/>
      <c r="CY110" s="83"/>
      <c r="CZ110" s="83"/>
      <c r="DA110" s="83"/>
      <c r="DB110" s="83"/>
      <c r="DC110" s="83"/>
      <c r="DD110" s="83"/>
      <c r="DE110" s="83"/>
      <c r="DF110" s="83"/>
      <c r="DG110" s="83"/>
      <c r="DH110" s="83"/>
      <c r="DI110" s="83"/>
      <c r="DJ110" s="83"/>
      <c r="DK110" s="83"/>
      <c r="DL110" s="83"/>
      <c r="DM110" s="83"/>
      <c r="DN110" s="83"/>
      <c r="DO110" s="83"/>
      <c r="DP110" s="83"/>
      <c r="DQ110" s="83"/>
      <c r="DR110" s="83"/>
      <c r="DS110" s="83"/>
      <c r="DT110" s="83"/>
      <c r="DU110" s="83"/>
      <c r="DV110" s="83"/>
      <c r="DW110" s="83"/>
      <c r="DX110" s="83"/>
      <c r="DY110" s="83"/>
      <c r="DZ110" s="83"/>
      <c r="EA110" s="83"/>
      <c r="EB110" s="83"/>
      <c r="EC110" s="83"/>
      <c r="ED110" s="83"/>
      <c r="EE110" s="83"/>
      <c r="EF110" s="83"/>
      <c r="EG110" s="83"/>
      <c r="EH110" s="83"/>
      <c r="EI110" s="83"/>
      <c r="EJ110" s="83"/>
      <c r="EK110" s="83"/>
      <c r="EL110" s="83"/>
      <c r="EM110" s="83"/>
      <c r="EN110" s="83"/>
      <c r="EO110" s="83"/>
      <c r="EP110" s="83"/>
      <c r="EQ110" s="83"/>
      <c r="ER110" s="83"/>
      <c r="ES110" s="83"/>
      <c r="ET110" s="83"/>
      <c r="EU110" s="83"/>
      <c r="EV110" s="83"/>
      <c r="EW110" s="83"/>
      <c r="EX110" s="83"/>
      <c r="EY110" s="83"/>
      <c r="EZ110" s="83"/>
      <c r="FA110" s="83"/>
      <c r="FB110" s="83"/>
      <c r="FC110" s="83"/>
      <c r="FD110" s="83"/>
      <c r="FE110" s="83"/>
      <c r="FF110" s="83"/>
      <c r="FG110" s="83"/>
      <c r="FH110" s="83"/>
      <c r="FI110" s="83"/>
      <c r="FJ110" s="83"/>
      <c r="FK110" s="83"/>
      <c r="FL110" s="83"/>
      <c r="FM110" s="83"/>
      <c r="FN110" s="83"/>
      <c r="FO110" s="83"/>
      <c r="FP110" s="83"/>
      <c r="FQ110" s="83"/>
      <c r="FR110" s="83"/>
      <c r="FS110" s="83"/>
      <c r="FT110" s="83"/>
      <c r="FU110" s="83"/>
    </row>
    <row r="111" spans="1:177" ht="12.75">
      <c r="A111" s="53"/>
      <c r="B111" s="53"/>
      <c r="C111" s="54"/>
      <c r="D111" s="54"/>
      <c r="E111" s="54"/>
      <c r="F111" s="54"/>
      <c r="G111" s="86"/>
      <c r="H111" s="86"/>
      <c r="I111" s="8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66"/>
      <c r="BJ111" s="66"/>
      <c r="BK111" s="66"/>
      <c r="BL111" s="66"/>
      <c r="BM111" s="66"/>
      <c r="BN111" s="66"/>
      <c r="BO111" s="66"/>
      <c r="BP111" s="66"/>
      <c r="BQ111" s="66"/>
      <c r="BR111" s="66"/>
      <c r="BS111" s="66"/>
      <c r="BT111" s="66"/>
      <c r="BU111" s="66"/>
      <c r="BV111" s="66"/>
      <c r="BW111" s="66"/>
      <c r="BX111" s="66"/>
      <c r="BY111" s="66"/>
      <c r="BZ111" s="66"/>
      <c r="CA111" s="66"/>
      <c r="CB111" s="66"/>
      <c r="CC111" s="66"/>
      <c r="CD111" s="66"/>
      <c r="CE111" s="66"/>
      <c r="CF111" s="66"/>
      <c r="CG111" s="66"/>
      <c r="CH111" s="66"/>
      <c r="CI111" s="66"/>
      <c r="CJ111" s="66"/>
      <c r="CK111" s="66"/>
      <c r="CL111" s="66"/>
      <c r="CM111" s="66"/>
      <c r="CN111" s="66"/>
      <c r="CO111" s="66"/>
      <c r="CP111" s="66"/>
      <c r="CQ111" s="66"/>
      <c r="CR111" s="66"/>
      <c r="CS111" s="66"/>
      <c r="CT111" s="66"/>
      <c r="CU111" s="66"/>
      <c r="CV111" s="66"/>
      <c r="CW111" s="66"/>
      <c r="CX111" s="66"/>
      <c r="CY111" s="66"/>
      <c r="CZ111" s="66"/>
      <c r="DA111" s="66"/>
      <c r="DB111" s="66"/>
      <c r="DC111" s="66"/>
      <c r="DD111" s="66"/>
      <c r="DE111" s="66"/>
      <c r="DF111" s="66"/>
      <c r="DG111" s="66"/>
      <c r="DH111" s="66"/>
      <c r="DI111" s="66"/>
      <c r="DJ111" s="66"/>
      <c r="DK111" s="66"/>
      <c r="DL111" s="66"/>
      <c r="DM111" s="66"/>
      <c r="DN111" s="66"/>
      <c r="DO111" s="66"/>
      <c r="DP111" s="66"/>
      <c r="DQ111" s="66"/>
      <c r="DR111" s="66"/>
      <c r="DS111" s="66"/>
      <c r="DT111" s="66"/>
      <c r="DU111" s="66"/>
      <c r="DV111" s="66"/>
      <c r="DW111" s="66"/>
      <c r="DX111" s="66"/>
      <c r="DY111" s="66"/>
      <c r="DZ111" s="66"/>
      <c r="EA111" s="66"/>
      <c r="EB111" s="66"/>
      <c r="EC111" s="66"/>
      <c r="ED111" s="66"/>
      <c r="EE111" s="66"/>
      <c r="EF111" s="66"/>
      <c r="EG111" s="66"/>
      <c r="EH111" s="66"/>
      <c r="EI111" s="66"/>
      <c r="EJ111" s="66"/>
      <c r="EK111" s="66"/>
      <c r="EL111" s="66"/>
      <c r="EM111" s="66"/>
      <c r="EN111" s="66"/>
      <c r="EO111" s="66"/>
      <c r="EP111" s="66"/>
      <c r="EQ111" s="66"/>
      <c r="ER111" s="66"/>
      <c r="ES111" s="66"/>
      <c r="ET111" s="66"/>
      <c r="EU111" s="66"/>
      <c r="EV111" s="66"/>
      <c r="EW111" s="66"/>
      <c r="EX111" s="66"/>
      <c r="EY111" s="66"/>
      <c r="EZ111" s="66"/>
      <c r="FA111" s="66"/>
      <c r="FB111" s="66"/>
      <c r="FC111" s="66"/>
      <c r="FD111" s="66"/>
      <c r="FE111" s="66"/>
      <c r="FF111" s="66"/>
      <c r="FG111" s="66"/>
      <c r="FH111" s="66"/>
      <c r="FI111" s="66"/>
      <c r="FJ111" s="66"/>
      <c r="FK111" s="66"/>
      <c r="FL111" s="66"/>
      <c r="FM111" s="66"/>
      <c r="FN111" s="66"/>
      <c r="FO111" s="66"/>
      <c r="FP111" s="66"/>
      <c r="FQ111" s="66"/>
      <c r="FR111" s="66"/>
      <c r="FS111" s="66"/>
      <c r="FT111" s="66"/>
      <c r="FU111" s="66"/>
    </row>
    <row r="112" spans="1:177" ht="15.75">
      <c r="A112" s="368" t="str">
        <f>Parâmetros!A7</f>
        <v>Município de :</v>
      </c>
      <c r="B112" s="366"/>
      <c r="C112" s="366"/>
      <c r="D112" s="366"/>
      <c r="E112" s="366"/>
      <c r="F112" s="366"/>
      <c r="G112" s="366"/>
      <c r="H112" s="366"/>
      <c r="I112" s="3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c r="BL112" s="66"/>
      <c r="BM112" s="66"/>
      <c r="BN112" s="66"/>
      <c r="BO112" s="66"/>
      <c r="BP112" s="66"/>
      <c r="BQ112" s="66"/>
      <c r="BR112" s="66"/>
      <c r="BS112" s="66"/>
      <c r="BT112" s="66"/>
      <c r="BU112" s="66"/>
      <c r="BV112" s="66"/>
      <c r="BW112" s="66"/>
      <c r="BX112" s="66"/>
      <c r="BY112" s="66"/>
      <c r="BZ112" s="66"/>
      <c r="CA112" s="66"/>
      <c r="CB112" s="66"/>
      <c r="CC112" s="66"/>
      <c r="CD112" s="66"/>
      <c r="CE112" s="66"/>
      <c r="CF112" s="66"/>
      <c r="CG112" s="66"/>
      <c r="CH112" s="66"/>
      <c r="CI112" s="66"/>
      <c r="CJ112" s="66"/>
      <c r="CK112" s="66"/>
      <c r="CL112" s="66"/>
      <c r="CM112" s="66"/>
      <c r="CN112" s="66"/>
      <c r="CO112" s="66"/>
      <c r="CP112" s="66"/>
      <c r="CQ112" s="66"/>
      <c r="CR112" s="66"/>
      <c r="CS112" s="66"/>
      <c r="CT112" s="66"/>
      <c r="CU112" s="66"/>
      <c r="CV112" s="66"/>
      <c r="CW112" s="66"/>
      <c r="CX112" s="66"/>
      <c r="CY112" s="66"/>
      <c r="CZ112" s="66"/>
      <c r="DA112" s="66"/>
      <c r="DB112" s="66"/>
      <c r="DC112" s="66"/>
      <c r="DD112" s="66"/>
      <c r="DE112" s="66"/>
      <c r="DF112" s="66"/>
      <c r="DG112" s="66"/>
      <c r="DH112" s="66"/>
      <c r="DI112" s="66"/>
      <c r="DJ112" s="66"/>
      <c r="DK112" s="66"/>
      <c r="DL112" s="66"/>
      <c r="DM112" s="66"/>
      <c r="DN112" s="66"/>
      <c r="DO112" s="66"/>
      <c r="DP112" s="66"/>
      <c r="DQ112" s="66"/>
      <c r="DR112" s="66"/>
      <c r="DS112" s="66"/>
      <c r="DT112" s="66"/>
      <c r="DU112" s="66"/>
      <c r="DV112" s="66"/>
      <c r="DW112" s="66"/>
      <c r="DX112" s="66"/>
      <c r="DY112" s="66"/>
      <c r="DZ112" s="66"/>
      <c r="EA112" s="66"/>
      <c r="EB112" s="66"/>
      <c r="EC112" s="66"/>
      <c r="ED112" s="66"/>
      <c r="EE112" s="66"/>
      <c r="EF112" s="66"/>
      <c r="EG112" s="66"/>
      <c r="EH112" s="66"/>
      <c r="EI112" s="66"/>
      <c r="EJ112" s="66"/>
      <c r="EK112" s="66"/>
      <c r="EL112" s="66"/>
      <c r="EM112" s="66"/>
      <c r="EN112" s="66"/>
      <c r="EO112" s="66"/>
      <c r="EP112" s="66"/>
      <c r="EQ112" s="66"/>
      <c r="ER112" s="66"/>
      <c r="ES112" s="66"/>
      <c r="ET112" s="66"/>
      <c r="EU112" s="66"/>
      <c r="EV112" s="66"/>
      <c r="EW112" s="66"/>
      <c r="EX112" s="66"/>
      <c r="EY112" s="66"/>
      <c r="EZ112" s="66"/>
      <c r="FA112" s="66"/>
      <c r="FB112" s="66"/>
      <c r="FC112" s="66"/>
      <c r="FD112" s="66"/>
      <c r="FE112" s="66"/>
      <c r="FF112" s="66"/>
      <c r="FG112" s="66"/>
      <c r="FH112" s="66"/>
      <c r="FI112" s="66"/>
      <c r="FJ112" s="66"/>
      <c r="FK112" s="66"/>
      <c r="FL112" s="66"/>
      <c r="FM112" s="66"/>
      <c r="FN112" s="66"/>
      <c r="FO112" s="66"/>
      <c r="FP112" s="66"/>
      <c r="FQ112" s="66"/>
      <c r="FR112" s="66"/>
      <c r="FS112" s="66"/>
      <c r="FT112" s="66"/>
      <c r="FU112" s="66"/>
    </row>
    <row r="113" spans="1:177" ht="15.75">
      <c r="A113" s="367" t="str">
        <f>Parâmetros!A8</f>
        <v>LEI DE DIRETRIZES ORÇAMENTÁRIAS  PARA 2021</v>
      </c>
      <c r="B113" s="366"/>
      <c r="C113" s="366"/>
      <c r="D113" s="366"/>
      <c r="E113" s="366"/>
      <c r="F113" s="366"/>
      <c r="G113" s="366"/>
      <c r="H113" s="366"/>
      <c r="I113" s="3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c r="BJ113" s="66"/>
      <c r="BK113" s="66"/>
      <c r="BL113" s="66"/>
      <c r="BM113" s="66"/>
      <c r="BN113" s="66"/>
      <c r="BO113" s="66"/>
      <c r="BP113" s="66"/>
      <c r="BQ113" s="66"/>
      <c r="BR113" s="66"/>
      <c r="BS113" s="66"/>
      <c r="BT113" s="66"/>
      <c r="BU113" s="66"/>
      <c r="BV113" s="66"/>
      <c r="BW113" s="66"/>
      <c r="BX113" s="66"/>
      <c r="BY113" s="66"/>
      <c r="BZ113" s="66"/>
      <c r="CA113" s="66"/>
      <c r="CB113" s="66"/>
      <c r="CC113" s="66"/>
      <c r="CD113" s="66"/>
      <c r="CE113" s="66"/>
      <c r="CF113" s="66"/>
      <c r="CG113" s="66"/>
      <c r="CH113" s="66"/>
      <c r="CI113" s="66"/>
      <c r="CJ113" s="66"/>
      <c r="CK113" s="66"/>
      <c r="CL113" s="66"/>
      <c r="CM113" s="66"/>
      <c r="CN113" s="66"/>
      <c r="CO113" s="66"/>
      <c r="CP113" s="66"/>
      <c r="CQ113" s="66"/>
      <c r="CR113" s="66"/>
      <c r="CS113" s="66"/>
      <c r="CT113" s="66"/>
      <c r="CU113" s="66"/>
      <c r="CV113" s="66"/>
      <c r="CW113" s="66"/>
      <c r="CX113" s="66"/>
      <c r="CY113" s="66"/>
      <c r="CZ113" s="66"/>
      <c r="DA113" s="66"/>
      <c r="DB113" s="66"/>
      <c r="DC113" s="66"/>
      <c r="DD113" s="66"/>
      <c r="DE113" s="66"/>
      <c r="DF113" s="66"/>
      <c r="DG113" s="66"/>
      <c r="DH113" s="66"/>
      <c r="DI113" s="66"/>
      <c r="DJ113" s="66"/>
      <c r="DK113" s="66"/>
      <c r="DL113" s="66"/>
      <c r="DM113" s="66"/>
      <c r="DN113" s="66"/>
      <c r="DO113" s="66"/>
      <c r="DP113" s="66"/>
      <c r="DQ113" s="66"/>
      <c r="DR113" s="66"/>
      <c r="DS113" s="66"/>
      <c r="DT113" s="66"/>
      <c r="DU113" s="66"/>
      <c r="DV113" s="66"/>
      <c r="DW113" s="66"/>
      <c r="DX113" s="66"/>
      <c r="DY113" s="66"/>
      <c r="DZ113" s="66"/>
      <c r="EA113" s="66"/>
      <c r="EB113" s="66"/>
      <c r="EC113" s="66"/>
      <c r="ED113" s="66"/>
      <c r="EE113" s="66"/>
      <c r="EF113" s="66"/>
      <c r="EG113" s="66"/>
      <c r="EH113" s="66"/>
      <c r="EI113" s="66"/>
      <c r="EJ113" s="66"/>
      <c r="EK113" s="66"/>
      <c r="EL113" s="66"/>
      <c r="EM113" s="66"/>
      <c r="EN113" s="66"/>
      <c r="EO113" s="66"/>
      <c r="EP113" s="66"/>
      <c r="EQ113" s="66"/>
      <c r="ER113" s="66"/>
      <c r="ES113" s="66"/>
      <c r="ET113" s="66"/>
      <c r="EU113" s="66"/>
      <c r="EV113" s="66"/>
      <c r="EW113" s="66"/>
      <c r="EX113" s="66"/>
      <c r="EY113" s="66"/>
      <c r="EZ113" s="66"/>
      <c r="FA113" s="66"/>
      <c r="FB113" s="66"/>
      <c r="FC113" s="66"/>
      <c r="FD113" s="66"/>
      <c r="FE113" s="66"/>
      <c r="FF113" s="66"/>
      <c r="FG113" s="66"/>
      <c r="FH113" s="66"/>
      <c r="FI113" s="66"/>
      <c r="FJ113" s="66"/>
      <c r="FK113" s="66"/>
      <c r="FL113" s="66"/>
      <c r="FM113" s="66"/>
      <c r="FN113" s="66"/>
      <c r="FO113" s="66"/>
      <c r="FP113" s="66"/>
      <c r="FQ113" s="66"/>
      <c r="FR113" s="66"/>
      <c r="FS113" s="66"/>
      <c r="FT113" s="66"/>
      <c r="FU113" s="66"/>
    </row>
    <row r="114" spans="1:177" ht="15.75">
      <c r="A114" s="365" t="s">
        <v>536</v>
      </c>
      <c r="B114" s="366"/>
      <c r="C114" s="366"/>
      <c r="D114" s="366"/>
      <c r="E114" s="366"/>
      <c r="F114" s="366"/>
      <c r="G114" s="366"/>
      <c r="H114" s="366"/>
      <c r="I114" s="3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66"/>
      <c r="BJ114" s="66"/>
      <c r="BK114" s="66"/>
      <c r="BL114" s="66"/>
      <c r="BM114" s="66"/>
      <c r="BN114" s="66"/>
      <c r="BO114" s="66"/>
      <c r="BP114" s="66"/>
      <c r="BQ114" s="66"/>
      <c r="BR114" s="66"/>
      <c r="BS114" s="66"/>
      <c r="BT114" s="66"/>
      <c r="BU114" s="66"/>
      <c r="BV114" s="66"/>
      <c r="BW114" s="66"/>
      <c r="BX114" s="66"/>
      <c r="BY114" s="66"/>
      <c r="BZ114" s="66"/>
      <c r="CA114" s="66"/>
      <c r="CB114" s="66"/>
      <c r="CC114" s="66"/>
      <c r="CD114" s="66"/>
      <c r="CE114" s="66"/>
      <c r="CF114" s="66"/>
      <c r="CG114" s="66"/>
      <c r="CH114" s="66"/>
      <c r="CI114" s="66"/>
      <c r="CJ114" s="66"/>
      <c r="CK114" s="66"/>
      <c r="CL114" s="66"/>
      <c r="CM114" s="66"/>
      <c r="CN114" s="66"/>
      <c r="CO114" s="66"/>
      <c r="CP114" s="66"/>
      <c r="CQ114" s="66"/>
      <c r="CR114" s="66"/>
      <c r="CS114" s="66"/>
      <c r="CT114" s="66"/>
      <c r="CU114" s="66"/>
      <c r="CV114" s="66"/>
      <c r="CW114" s="66"/>
      <c r="CX114" s="66"/>
      <c r="CY114" s="66"/>
      <c r="CZ114" s="66"/>
      <c r="DA114" s="66"/>
      <c r="DB114" s="66"/>
      <c r="DC114" s="66"/>
      <c r="DD114" s="66"/>
      <c r="DE114" s="66"/>
      <c r="DF114" s="66"/>
      <c r="DG114" s="66"/>
      <c r="DH114" s="66"/>
      <c r="DI114" s="66"/>
      <c r="DJ114" s="66"/>
      <c r="DK114" s="66"/>
      <c r="DL114" s="66"/>
      <c r="DM114" s="66"/>
      <c r="DN114" s="66"/>
      <c r="DO114" s="66"/>
      <c r="DP114" s="66"/>
      <c r="DQ114" s="66"/>
      <c r="DR114" s="66"/>
      <c r="DS114" s="66"/>
      <c r="DT114" s="66"/>
      <c r="DU114" s="66"/>
      <c r="DV114" s="66"/>
      <c r="DW114" s="66"/>
      <c r="DX114" s="66"/>
      <c r="DY114" s="66"/>
      <c r="DZ114" s="66"/>
      <c r="EA114" s="66"/>
      <c r="EB114" s="66"/>
      <c r="EC114" s="66"/>
      <c r="ED114" s="66"/>
      <c r="EE114" s="66"/>
      <c r="EF114" s="66"/>
      <c r="EG114" s="66"/>
      <c r="EH114" s="66"/>
      <c r="EI114" s="66"/>
      <c r="EJ114" s="66"/>
      <c r="EK114" s="66"/>
      <c r="EL114" s="66"/>
      <c r="EM114" s="66"/>
      <c r="EN114" s="66"/>
      <c r="EO114" s="66"/>
      <c r="EP114" s="66"/>
      <c r="EQ114" s="66"/>
      <c r="ER114" s="66"/>
      <c r="ES114" s="66"/>
      <c r="ET114" s="66"/>
      <c r="EU114" s="66"/>
      <c r="EV114" s="66"/>
      <c r="EW114" s="66"/>
      <c r="EX114" s="66"/>
      <c r="EY114" s="66"/>
      <c r="EZ114" s="66"/>
      <c r="FA114" s="66"/>
      <c r="FB114" s="66"/>
      <c r="FC114" s="66"/>
      <c r="FD114" s="66"/>
      <c r="FE114" s="66"/>
      <c r="FF114" s="66"/>
      <c r="FG114" s="66"/>
      <c r="FH114" s="66"/>
      <c r="FI114" s="66"/>
      <c r="FJ114" s="66"/>
      <c r="FK114" s="66"/>
      <c r="FL114" s="66"/>
      <c r="FM114" s="66"/>
      <c r="FN114" s="66"/>
      <c r="FO114" s="66"/>
      <c r="FP114" s="66"/>
      <c r="FQ114" s="66"/>
      <c r="FR114" s="66"/>
      <c r="FS114" s="66"/>
      <c r="FT114" s="66"/>
      <c r="FU114" s="66"/>
    </row>
    <row r="115" spans="1:177" ht="15">
      <c r="A115" s="53"/>
      <c r="B115" s="53"/>
      <c r="C115" s="54"/>
      <c r="D115" s="54"/>
      <c r="E115" s="54"/>
      <c r="F115" s="54"/>
      <c r="G115" s="86"/>
      <c r="H115" s="86"/>
      <c r="I115" s="19" t="s">
        <v>55</v>
      </c>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6"/>
      <c r="BK115" s="66"/>
      <c r="BL115" s="66"/>
      <c r="BM115" s="66"/>
      <c r="BN115" s="66"/>
      <c r="BO115" s="66"/>
      <c r="BP115" s="66"/>
      <c r="BQ115" s="66"/>
      <c r="BR115" s="66"/>
      <c r="BS115" s="66"/>
      <c r="BT115" s="66"/>
      <c r="BU115" s="66"/>
      <c r="BV115" s="66"/>
      <c r="BW115" s="66"/>
      <c r="BX115" s="66"/>
      <c r="BY115" s="66"/>
      <c r="BZ115" s="66"/>
      <c r="CA115" s="66"/>
      <c r="CB115" s="66"/>
      <c r="CC115" s="66"/>
      <c r="CD115" s="66"/>
      <c r="CE115" s="66"/>
      <c r="CF115" s="66"/>
      <c r="CG115" s="66"/>
      <c r="CH115" s="66"/>
      <c r="CI115" s="66"/>
      <c r="CJ115" s="66"/>
      <c r="CK115" s="66"/>
      <c r="CL115" s="66"/>
      <c r="CM115" s="66"/>
      <c r="CN115" s="66"/>
      <c r="CO115" s="66"/>
      <c r="CP115" s="66"/>
      <c r="CQ115" s="66"/>
      <c r="CR115" s="66"/>
      <c r="CS115" s="66"/>
      <c r="CT115" s="66"/>
      <c r="CU115" s="66"/>
      <c r="CV115" s="66"/>
      <c r="CW115" s="66"/>
      <c r="CX115" s="66"/>
      <c r="CY115" s="66"/>
      <c r="CZ115" s="66"/>
      <c r="DA115" s="66"/>
      <c r="DB115" s="66"/>
      <c r="DC115" s="66"/>
      <c r="DD115" s="66"/>
      <c r="DE115" s="66"/>
      <c r="DF115" s="66"/>
      <c r="DG115" s="66"/>
      <c r="DH115" s="66"/>
      <c r="DI115" s="66"/>
      <c r="DJ115" s="66"/>
      <c r="DK115" s="66"/>
      <c r="DL115" s="66"/>
      <c r="DM115" s="66"/>
      <c r="DN115" s="66"/>
      <c r="DO115" s="66"/>
      <c r="DP115" s="66"/>
      <c r="DQ115" s="66"/>
      <c r="DR115" s="66"/>
      <c r="DS115" s="66"/>
      <c r="DT115" s="66"/>
      <c r="DU115" s="66"/>
      <c r="DV115" s="66"/>
      <c r="DW115" s="66"/>
      <c r="DX115" s="66"/>
      <c r="DY115" s="66"/>
      <c r="DZ115" s="66"/>
      <c r="EA115" s="66"/>
      <c r="EB115" s="66"/>
      <c r="EC115" s="66"/>
      <c r="ED115" s="66"/>
      <c r="EE115" s="66"/>
      <c r="EF115" s="66"/>
      <c r="EG115" s="66"/>
      <c r="EH115" s="66"/>
      <c r="EI115" s="66"/>
      <c r="EJ115" s="66"/>
      <c r="EK115" s="66"/>
      <c r="EL115" s="66"/>
      <c r="EM115" s="66"/>
      <c r="EN115" s="66"/>
      <c r="EO115" s="66"/>
      <c r="EP115" s="66"/>
      <c r="EQ115" s="66"/>
      <c r="ER115" s="66"/>
      <c r="ES115" s="66"/>
      <c r="ET115" s="66"/>
      <c r="EU115" s="66"/>
      <c r="EV115" s="66"/>
      <c r="EW115" s="66"/>
      <c r="EX115" s="66"/>
      <c r="EY115" s="66"/>
      <c r="EZ115" s="66"/>
      <c r="FA115" s="66"/>
      <c r="FB115" s="66"/>
      <c r="FC115" s="66"/>
      <c r="FD115" s="66"/>
      <c r="FE115" s="66"/>
      <c r="FF115" s="66"/>
      <c r="FG115" s="66"/>
      <c r="FH115" s="66"/>
      <c r="FI115" s="66"/>
      <c r="FJ115" s="66"/>
      <c r="FK115" s="66"/>
      <c r="FL115" s="66"/>
      <c r="FM115" s="66"/>
      <c r="FN115" s="66"/>
      <c r="FO115" s="66"/>
      <c r="FP115" s="66"/>
      <c r="FQ115" s="66"/>
      <c r="FR115" s="66"/>
      <c r="FS115" s="66"/>
      <c r="FT115" s="66"/>
      <c r="FU115" s="66"/>
    </row>
    <row r="116" spans="1:177" s="1" customFormat="1" ht="15.75">
      <c r="A116" s="152"/>
      <c r="B116" s="153" t="s">
        <v>0</v>
      </c>
      <c r="C116" s="154" t="s">
        <v>405</v>
      </c>
      <c r="D116" s="154" t="s">
        <v>405</v>
      </c>
      <c r="E116" s="154" t="s">
        <v>405</v>
      </c>
      <c r="F116" s="155" t="s">
        <v>406</v>
      </c>
      <c r="G116" s="155" t="s">
        <v>12</v>
      </c>
      <c r="H116" s="156" t="s">
        <v>12</v>
      </c>
      <c r="I116" s="157" t="s">
        <v>12</v>
      </c>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c r="EO116" s="78"/>
      <c r="EP116" s="78"/>
      <c r="EQ116" s="78"/>
      <c r="ER116" s="78"/>
      <c r="ES116" s="78"/>
      <c r="ET116" s="78"/>
      <c r="EU116" s="78"/>
      <c r="EV116" s="78"/>
      <c r="EW116" s="78"/>
      <c r="EX116" s="78"/>
      <c r="EY116" s="78"/>
      <c r="EZ116" s="78"/>
      <c r="FA116" s="78"/>
      <c r="FB116" s="78"/>
      <c r="FC116" s="78"/>
      <c r="FD116" s="78"/>
      <c r="FE116" s="78"/>
      <c r="FF116" s="78"/>
      <c r="FG116" s="78"/>
      <c r="FH116" s="78"/>
      <c r="FI116" s="78"/>
      <c r="FJ116" s="78"/>
      <c r="FK116" s="78"/>
      <c r="FL116" s="78"/>
      <c r="FM116" s="78"/>
      <c r="FN116" s="78"/>
      <c r="FO116" s="78"/>
      <c r="FP116" s="78"/>
      <c r="FQ116" s="78"/>
      <c r="FR116" s="78"/>
      <c r="FS116" s="78"/>
      <c r="FT116" s="78"/>
      <c r="FU116" s="78"/>
    </row>
    <row r="117" spans="1:177" s="1" customFormat="1" ht="27.75" customHeight="1">
      <c r="A117" s="158"/>
      <c r="B117" s="159" t="s">
        <v>8</v>
      </c>
      <c r="C117" s="160">
        <f>C7</f>
        <v>2017</v>
      </c>
      <c r="D117" s="161">
        <f aca="true" t="shared" si="23" ref="D117:I117">C117+1</f>
        <v>2018</v>
      </c>
      <c r="E117" s="161">
        <f t="shared" si="23"/>
        <v>2019</v>
      </c>
      <c r="F117" s="161">
        <f t="shared" si="23"/>
        <v>2020</v>
      </c>
      <c r="G117" s="161">
        <f t="shared" si="23"/>
        <v>2021</v>
      </c>
      <c r="H117" s="161">
        <f t="shared" si="23"/>
        <v>2022</v>
      </c>
      <c r="I117" s="161">
        <f t="shared" si="23"/>
        <v>2023</v>
      </c>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c r="EO117" s="78"/>
      <c r="EP117" s="78"/>
      <c r="EQ117" s="78"/>
      <c r="ER117" s="78"/>
      <c r="ES117" s="78"/>
      <c r="ET117" s="78"/>
      <c r="EU117" s="78"/>
      <c r="EV117" s="78"/>
      <c r="EW117" s="78"/>
      <c r="EX117" s="78"/>
      <c r="EY117" s="78"/>
      <c r="EZ117" s="78"/>
      <c r="FA117" s="78"/>
      <c r="FB117" s="78"/>
      <c r="FC117" s="78"/>
      <c r="FD117" s="78"/>
      <c r="FE117" s="78"/>
      <c r="FF117" s="78"/>
      <c r="FG117" s="78"/>
      <c r="FH117" s="78"/>
      <c r="FI117" s="78"/>
      <c r="FJ117" s="78"/>
      <c r="FK117" s="78"/>
      <c r="FL117" s="78"/>
      <c r="FM117" s="78"/>
      <c r="FN117" s="78"/>
      <c r="FO117" s="78"/>
      <c r="FP117" s="78"/>
      <c r="FQ117" s="78"/>
      <c r="FR117" s="78"/>
      <c r="FS117" s="78"/>
      <c r="FT117" s="78"/>
      <c r="FU117" s="78"/>
    </row>
    <row r="118" spans="1:177" s="71" customFormat="1" ht="15.75">
      <c r="A118" s="149" t="s">
        <v>42</v>
      </c>
      <c r="B118" s="150" t="s">
        <v>1</v>
      </c>
      <c r="C118" s="151">
        <f aca="true" t="shared" si="24" ref="C118:I118">C119+C124+C129</f>
        <v>48669522.55</v>
      </c>
      <c r="D118" s="151">
        <f t="shared" si="24"/>
        <v>50708342.39</v>
      </c>
      <c r="E118" s="151">
        <f t="shared" si="24"/>
        <v>56641923.41</v>
      </c>
      <c r="F118" s="151">
        <f t="shared" si="24"/>
        <v>55449900</v>
      </c>
      <c r="G118" s="151">
        <f t="shared" si="24"/>
        <v>60327140.918007866</v>
      </c>
      <c r="H118" s="151">
        <f t="shared" si="24"/>
        <v>64109161.599775866</v>
      </c>
      <c r="I118" s="151">
        <f t="shared" si="24"/>
        <v>67121497.5521794</v>
      </c>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c r="CY118" s="80"/>
      <c r="CZ118" s="80"/>
      <c r="DA118" s="80"/>
      <c r="DB118" s="80"/>
      <c r="DC118" s="80"/>
      <c r="DD118" s="80"/>
      <c r="DE118" s="80"/>
      <c r="DF118" s="80"/>
      <c r="DG118" s="80"/>
      <c r="DH118" s="80"/>
      <c r="DI118" s="80"/>
      <c r="DJ118" s="80"/>
      <c r="DK118" s="80"/>
      <c r="DL118" s="80"/>
      <c r="DM118" s="80"/>
      <c r="DN118" s="80"/>
      <c r="DO118" s="80"/>
      <c r="DP118" s="80"/>
      <c r="DQ118" s="80"/>
      <c r="DR118" s="80"/>
      <c r="DS118" s="80"/>
      <c r="DT118" s="80"/>
      <c r="DU118" s="80"/>
      <c r="DV118" s="80"/>
      <c r="DW118" s="80"/>
      <c r="DX118" s="80"/>
      <c r="DY118" s="80"/>
      <c r="DZ118" s="80"/>
      <c r="EA118" s="80"/>
      <c r="EB118" s="80"/>
      <c r="EC118" s="80"/>
      <c r="ED118" s="80"/>
      <c r="EE118" s="80"/>
      <c r="EF118" s="80"/>
      <c r="EG118" s="80"/>
      <c r="EH118" s="80"/>
      <c r="EI118" s="80"/>
      <c r="EJ118" s="80"/>
      <c r="EK118" s="80"/>
      <c r="EL118" s="80"/>
      <c r="EM118" s="80"/>
      <c r="EN118" s="80"/>
      <c r="EO118" s="80"/>
      <c r="EP118" s="80"/>
      <c r="EQ118" s="80"/>
      <c r="ER118" s="80"/>
      <c r="ES118" s="80"/>
      <c r="ET118" s="80"/>
      <c r="EU118" s="80"/>
      <c r="EV118" s="80"/>
      <c r="EW118" s="80"/>
      <c r="EX118" s="80"/>
      <c r="EY118" s="80"/>
      <c r="EZ118" s="80"/>
      <c r="FA118" s="80"/>
      <c r="FB118" s="80"/>
      <c r="FC118" s="80"/>
      <c r="FD118" s="80"/>
      <c r="FE118" s="80"/>
      <c r="FF118" s="80"/>
      <c r="FG118" s="80"/>
      <c r="FH118" s="80"/>
      <c r="FI118" s="80"/>
      <c r="FJ118" s="80"/>
      <c r="FK118" s="80"/>
      <c r="FL118" s="80"/>
      <c r="FM118" s="80"/>
      <c r="FN118" s="80"/>
      <c r="FO118" s="80"/>
      <c r="FP118" s="80"/>
      <c r="FQ118" s="80"/>
      <c r="FR118" s="80"/>
      <c r="FS118" s="80"/>
      <c r="FT118" s="80"/>
      <c r="FU118" s="80"/>
    </row>
    <row r="119" spans="1:177" s="71" customFormat="1" ht="15.75">
      <c r="A119" s="149" t="s">
        <v>43</v>
      </c>
      <c r="B119" s="150" t="s">
        <v>44</v>
      </c>
      <c r="C119" s="151">
        <f aca="true" t="shared" si="25" ref="C119:I119">C120+C121+C122+C123</f>
        <v>27055346.75</v>
      </c>
      <c r="D119" s="151">
        <f t="shared" si="25"/>
        <v>28014152.55</v>
      </c>
      <c r="E119" s="151">
        <f t="shared" si="25"/>
        <v>29675214.54</v>
      </c>
      <c r="F119" s="151">
        <f t="shared" si="25"/>
        <v>29684700</v>
      </c>
      <c r="G119" s="151">
        <f t="shared" si="25"/>
        <v>31731161.77113357</v>
      </c>
      <c r="H119" s="151">
        <f t="shared" si="25"/>
        <v>32809045.593833327</v>
      </c>
      <c r="I119" s="151">
        <f t="shared" si="25"/>
        <v>33708504.35750843</v>
      </c>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c r="CY119" s="80"/>
      <c r="CZ119" s="80"/>
      <c r="DA119" s="80"/>
      <c r="DB119" s="80"/>
      <c r="DC119" s="80"/>
      <c r="DD119" s="80"/>
      <c r="DE119" s="80"/>
      <c r="DF119" s="80"/>
      <c r="DG119" s="80"/>
      <c r="DH119" s="80"/>
      <c r="DI119" s="80"/>
      <c r="DJ119" s="80"/>
      <c r="DK119" s="80"/>
      <c r="DL119" s="80"/>
      <c r="DM119" s="80"/>
      <c r="DN119" s="80"/>
      <c r="DO119" s="80"/>
      <c r="DP119" s="80"/>
      <c r="DQ119" s="80"/>
      <c r="DR119" s="80"/>
      <c r="DS119" s="80"/>
      <c r="DT119" s="80"/>
      <c r="DU119" s="80"/>
      <c r="DV119" s="80"/>
      <c r="DW119" s="80"/>
      <c r="DX119" s="80"/>
      <c r="DY119" s="80"/>
      <c r="DZ119" s="80"/>
      <c r="EA119" s="80"/>
      <c r="EB119" s="80"/>
      <c r="EC119" s="80"/>
      <c r="ED119" s="80"/>
      <c r="EE119" s="80"/>
      <c r="EF119" s="80"/>
      <c r="EG119" s="80"/>
      <c r="EH119" s="80"/>
      <c r="EI119" s="80"/>
      <c r="EJ119" s="80"/>
      <c r="EK119" s="80"/>
      <c r="EL119" s="80"/>
      <c r="EM119" s="80"/>
      <c r="EN119" s="80"/>
      <c r="EO119" s="80"/>
      <c r="EP119" s="80"/>
      <c r="EQ119" s="80"/>
      <c r="ER119" s="80"/>
      <c r="ES119" s="80"/>
      <c r="ET119" s="80"/>
      <c r="EU119" s="80"/>
      <c r="EV119" s="80"/>
      <c r="EW119" s="80"/>
      <c r="EX119" s="80"/>
      <c r="EY119" s="80"/>
      <c r="EZ119" s="80"/>
      <c r="FA119" s="80"/>
      <c r="FB119" s="80"/>
      <c r="FC119" s="80"/>
      <c r="FD119" s="80"/>
      <c r="FE119" s="80"/>
      <c r="FF119" s="80"/>
      <c r="FG119" s="80"/>
      <c r="FH119" s="80"/>
      <c r="FI119" s="80"/>
      <c r="FJ119" s="80"/>
      <c r="FK119" s="80"/>
      <c r="FL119" s="80"/>
      <c r="FM119" s="80"/>
      <c r="FN119" s="80"/>
      <c r="FO119" s="80"/>
      <c r="FP119" s="80"/>
      <c r="FQ119" s="80"/>
      <c r="FR119" s="80"/>
      <c r="FS119" s="80"/>
      <c r="FT119" s="80"/>
      <c r="FU119" s="80"/>
    </row>
    <row r="120" spans="1:177" s="8" customFormat="1" ht="15">
      <c r="A120" s="162" t="s">
        <v>43</v>
      </c>
      <c r="B120" s="163" t="s">
        <v>333</v>
      </c>
      <c r="C120" s="344">
        <v>25908048.91</v>
      </c>
      <c r="D120" s="344">
        <v>26886522.5</v>
      </c>
      <c r="E120" s="344">
        <v>28515289.13</v>
      </c>
      <c r="F120" s="344">
        <v>28500000</v>
      </c>
      <c r="G120" s="140">
        <f>(((D120*(1+Parâmetros!B11)*(1+Parâmetros!C11)*(1+Parâmetros!D11))+(E120*(1+Parâmetros!C11)*(1+Parâmetros!D11)+(F120*(1+Parâmetros!D11))))/3)*(1+Parâmetros!E11)*(1+Parâmetros!E13)*(1+Parâmetros!E18)</f>
        <v>30470041.59213107</v>
      </c>
      <c r="H120" s="164">
        <f>G120*(1+Parâmetros!F11)*(1+Parâmetros!F13)*(1+Parâmetros!F18)</f>
        <v>31505086.105976287</v>
      </c>
      <c r="I120" s="164">
        <f>H120*(1+Parâmetros!G11)*(1+Parâmetros!G13)*(1+Parâmetros!G18)</f>
        <v>32368796.868830215</v>
      </c>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c r="CY120" s="80"/>
      <c r="CZ120" s="80"/>
      <c r="DA120" s="80"/>
      <c r="DB120" s="80"/>
      <c r="DC120" s="80"/>
      <c r="DD120" s="80"/>
      <c r="DE120" s="80"/>
      <c r="DF120" s="80"/>
      <c r="DG120" s="80"/>
      <c r="DH120" s="80"/>
      <c r="DI120" s="80"/>
      <c r="DJ120" s="80"/>
      <c r="DK120" s="80"/>
      <c r="DL120" s="80"/>
      <c r="DM120" s="80"/>
      <c r="DN120" s="80"/>
      <c r="DO120" s="80"/>
      <c r="DP120" s="80"/>
      <c r="DQ120" s="80"/>
      <c r="DR120" s="80"/>
      <c r="DS120" s="80"/>
      <c r="DT120" s="80"/>
      <c r="DU120" s="80"/>
      <c r="DV120" s="80"/>
      <c r="DW120" s="80"/>
      <c r="DX120" s="80"/>
      <c r="DY120" s="80"/>
      <c r="DZ120" s="80"/>
      <c r="EA120" s="80"/>
      <c r="EB120" s="80"/>
      <c r="EC120" s="80"/>
      <c r="ED120" s="80"/>
      <c r="EE120" s="80"/>
      <c r="EF120" s="80"/>
      <c r="EG120" s="80"/>
      <c r="EH120" s="80"/>
      <c r="EI120" s="80"/>
      <c r="EJ120" s="80"/>
      <c r="EK120" s="80"/>
      <c r="EL120" s="80"/>
      <c r="EM120" s="80"/>
      <c r="EN120" s="80"/>
      <c r="EO120" s="80"/>
      <c r="EP120" s="80"/>
      <c r="EQ120" s="80"/>
      <c r="ER120" s="80"/>
      <c r="ES120" s="80"/>
      <c r="ET120" s="80"/>
      <c r="EU120" s="80"/>
      <c r="EV120" s="80"/>
      <c r="EW120" s="80"/>
      <c r="EX120" s="80"/>
      <c r="EY120" s="80"/>
      <c r="EZ120" s="80"/>
      <c r="FA120" s="80"/>
      <c r="FB120" s="80"/>
      <c r="FC120" s="80"/>
      <c r="FD120" s="80"/>
      <c r="FE120" s="80"/>
      <c r="FF120" s="80"/>
      <c r="FG120" s="80"/>
      <c r="FH120" s="80"/>
      <c r="FI120" s="80"/>
      <c r="FJ120" s="80"/>
      <c r="FK120" s="80"/>
      <c r="FL120" s="80"/>
      <c r="FM120" s="80"/>
      <c r="FN120" s="80"/>
      <c r="FO120" s="80"/>
      <c r="FP120" s="80"/>
      <c r="FQ120" s="80"/>
      <c r="FR120" s="80"/>
      <c r="FS120" s="80"/>
      <c r="FT120" s="80"/>
      <c r="FU120" s="80"/>
    </row>
    <row r="121" spans="1:177" s="8" customFormat="1" ht="15">
      <c r="A121" s="162" t="s">
        <v>43</v>
      </c>
      <c r="B121" s="163" t="s">
        <v>334</v>
      </c>
      <c r="C121" s="70">
        <v>1147297.84</v>
      </c>
      <c r="D121" s="70">
        <v>1127630.05</v>
      </c>
      <c r="E121" s="70">
        <v>1159925.41</v>
      </c>
      <c r="F121" s="70">
        <v>1184700</v>
      </c>
      <c r="G121" s="140">
        <f>(((D121*(1+Parâmetros!B11)*(1+Parâmetros!C11)*(1+Parâmetros!D11))+(E121*(1+Parâmetros!C11)*(1+Parâmetros!D11)+(F121*(1+Parâmetros!D11))))/3)*(1+Parâmetros!E11)*(1+Parâmetros!E13)*(1+Parâmetros!E19)</f>
        <v>1261120.179002499</v>
      </c>
      <c r="H121" s="164">
        <f>G121*(1+Parâmetros!F11)*(1+Parâmetros!F13)*(1+Parâmetros!F19)</f>
        <v>1303959.4878570407</v>
      </c>
      <c r="I121" s="164">
        <f>H121*(1+Parâmetros!G11)*(1+Parâmetros!G13)*(1+Parâmetros!G19)</f>
        <v>1339707.4886782155</v>
      </c>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c r="CY121" s="80"/>
      <c r="CZ121" s="80"/>
      <c r="DA121" s="80"/>
      <c r="DB121" s="80"/>
      <c r="DC121" s="80"/>
      <c r="DD121" s="80"/>
      <c r="DE121" s="80"/>
      <c r="DF121" s="80"/>
      <c r="DG121" s="80"/>
      <c r="DH121" s="80"/>
      <c r="DI121" s="80"/>
      <c r="DJ121" s="80"/>
      <c r="DK121" s="80"/>
      <c r="DL121" s="80"/>
      <c r="DM121" s="80"/>
      <c r="DN121" s="80"/>
      <c r="DO121" s="80"/>
      <c r="DP121" s="80"/>
      <c r="DQ121" s="80"/>
      <c r="DR121" s="80"/>
      <c r="DS121" s="80"/>
      <c r="DT121" s="80"/>
      <c r="DU121" s="80"/>
      <c r="DV121" s="80"/>
      <c r="DW121" s="80"/>
      <c r="DX121" s="80"/>
      <c r="DY121" s="80"/>
      <c r="DZ121" s="80"/>
      <c r="EA121" s="80"/>
      <c r="EB121" s="80"/>
      <c r="EC121" s="80"/>
      <c r="ED121" s="80"/>
      <c r="EE121" s="80"/>
      <c r="EF121" s="80"/>
      <c r="EG121" s="80"/>
      <c r="EH121" s="80"/>
      <c r="EI121" s="80"/>
      <c r="EJ121" s="80"/>
      <c r="EK121" s="80"/>
      <c r="EL121" s="80"/>
      <c r="EM121" s="80"/>
      <c r="EN121" s="80"/>
      <c r="EO121" s="80"/>
      <c r="EP121" s="80"/>
      <c r="EQ121" s="80"/>
      <c r="ER121" s="80"/>
      <c r="ES121" s="80"/>
      <c r="ET121" s="80"/>
      <c r="EU121" s="80"/>
      <c r="EV121" s="80"/>
      <c r="EW121" s="80"/>
      <c r="EX121" s="80"/>
      <c r="EY121" s="80"/>
      <c r="EZ121" s="80"/>
      <c r="FA121" s="80"/>
      <c r="FB121" s="80"/>
      <c r="FC121" s="80"/>
      <c r="FD121" s="80"/>
      <c r="FE121" s="80"/>
      <c r="FF121" s="80"/>
      <c r="FG121" s="80"/>
      <c r="FH121" s="80"/>
      <c r="FI121" s="80"/>
      <c r="FJ121" s="80"/>
      <c r="FK121" s="80"/>
      <c r="FL121" s="80"/>
      <c r="FM121" s="80"/>
      <c r="FN121" s="80"/>
      <c r="FO121" s="80"/>
      <c r="FP121" s="80"/>
      <c r="FQ121" s="80"/>
      <c r="FR121" s="80"/>
      <c r="FS121" s="80"/>
      <c r="FT121" s="80"/>
      <c r="FU121" s="80"/>
    </row>
    <row r="122" spans="1:177" s="8" customFormat="1" ht="14.25" customHeight="1">
      <c r="A122" s="162" t="s">
        <v>43</v>
      </c>
      <c r="B122" s="163" t="s">
        <v>168</v>
      </c>
      <c r="C122" s="70"/>
      <c r="D122" s="70"/>
      <c r="E122" s="70"/>
      <c r="F122" s="70"/>
      <c r="G122" s="140">
        <f>(((D122*(1+Parâmetros!B11)*(1+Parâmetros!C11)*(1+Parâmetros!D11))+(E122*(1+Parâmetros!C11)*(1+Parâmetros!D11)+(F122*(1+Parâmetros!D11))))/3)*(1+Parâmetros!E11)*(1+Parâmetros!E13)*(1+Parâmetros!E18)</f>
        <v>0</v>
      </c>
      <c r="H122" s="164">
        <f>G122*(1+Parâmetros!F11)*(1+Parâmetros!F13)*(1+Parâmetros!F18)</f>
        <v>0</v>
      </c>
      <c r="I122" s="164">
        <f>H122*(1+Parâmetros!G11)*(1+Parâmetros!G13)*(1+Parâmetros!G18)</f>
        <v>0</v>
      </c>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c r="CY122" s="80"/>
      <c r="CZ122" s="80"/>
      <c r="DA122" s="80"/>
      <c r="DB122" s="80"/>
      <c r="DC122" s="80"/>
      <c r="DD122" s="80"/>
      <c r="DE122" s="80"/>
      <c r="DF122" s="80"/>
      <c r="DG122" s="80"/>
      <c r="DH122" s="80"/>
      <c r="DI122" s="80"/>
      <c r="DJ122" s="80"/>
      <c r="DK122" s="80"/>
      <c r="DL122" s="80"/>
      <c r="DM122" s="80"/>
      <c r="DN122" s="80"/>
      <c r="DO122" s="80"/>
      <c r="DP122" s="80"/>
      <c r="DQ122" s="80"/>
      <c r="DR122" s="80"/>
      <c r="DS122" s="80"/>
      <c r="DT122" s="80"/>
      <c r="DU122" s="80"/>
      <c r="DV122" s="80"/>
      <c r="DW122" s="80"/>
      <c r="DX122" s="80"/>
      <c r="DY122" s="80"/>
      <c r="DZ122" s="80"/>
      <c r="EA122" s="80"/>
      <c r="EB122" s="80"/>
      <c r="EC122" s="80"/>
      <c r="ED122" s="80"/>
      <c r="EE122" s="80"/>
      <c r="EF122" s="80"/>
      <c r="EG122" s="80"/>
      <c r="EH122" s="80"/>
      <c r="EI122" s="80"/>
      <c r="EJ122" s="80"/>
      <c r="EK122" s="80"/>
      <c r="EL122" s="80"/>
      <c r="EM122" s="80"/>
      <c r="EN122" s="80"/>
      <c r="EO122" s="80"/>
      <c r="EP122" s="80"/>
      <c r="EQ122" s="80"/>
      <c r="ER122" s="80"/>
      <c r="ES122" s="80"/>
      <c r="ET122" s="80"/>
      <c r="EU122" s="80"/>
      <c r="EV122" s="80"/>
      <c r="EW122" s="80"/>
      <c r="EX122" s="80"/>
      <c r="EY122" s="80"/>
      <c r="EZ122" s="80"/>
      <c r="FA122" s="80"/>
      <c r="FB122" s="80"/>
      <c r="FC122" s="80"/>
      <c r="FD122" s="80"/>
      <c r="FE122" s="80"/>
      <c r="FF122" s="80"/>
      <c r="FG122" s="80"/>
      <c r="FH122" s="80"/>
      <c r="FI122" s="80"/>
      <c r="FJ122" s="80"/>
      <c r="FK122" s="80"/>
      <c r="FL122" s="80"/>
      <c r="FM122" s="80"/>
      <c r="FN122" s="80"/>
      <c r="FO122" s="80"/>
      <c r="FP122" s="80"/>
      <c r="FQ122" s="80"/>
      <c r="FR122" s="80"/>
      <c r="FS122" s="80"/>
      <c r="FT122" s="80"/>
      <c r="FU122" s="80"/>
    </row>
    <row r="123" spans="1:177" s="303" customFormat="1" ht="14.25" customHeight="1">
      <c r="A123" s="162" t="s">
        <v>507</v>
      </c>
      <c r="B123" s="165" t="s">
        <v>515</v>
      </c>
      <c r="C123" s="70"/>
      <c r="D123" s="70"/>
      <c r="E123" s="70"/>
      <c r="F123" s="70"/>
      <c r="G123" s="140">
        <f>((D123+E123+F123)/3)*(1+Parâmetros!E11)</f>
        <v>0</v>
      </c>
      <c r="H123" s="164">
        <f>((E123+F123+G123)/3)*(1+Parâmetros!F11)</f>
        <v>0</v>
      </c>
      <c r="I123" s="164">
        <f>((F123+G123+H123)/3)*(1+Parâmetros!G11)</f>
        <v>0</v>
      </c>
      <c r="J123" s="302"/>
      <c r="K123" s="302"/>
      <c r="L123" s="302"/>
      <c r="M123" s="302"/>
      <c r="N123" s="302"/>
      <c r="O123" s="302"/>
      <c r="P123" s="302"/>
      <c r="Q123" s="302"/>
      <c r="R123" s="302"/>
      <c r="S123" s="302"/>
      <c r="T123" s="302"/>
      <c r="U123" s="302"/>
      <c r="V123" s="302"/>
      <c r="W123" s="302"/>
      <c r="X123" s="302"/>
      <c r="Y123" s="302"/>
      <c r="Z123" s="302"/>
      <c r="AA123" s="302"/>
      <c r="AB123" s="302"/>
      <c r="AC123" s="302"/>
      <c r="AD123" s="302"/>
      <c r="AE123" s="302"/>
      <c r="AF123" s="302"/>
      <c r="AG123" s="302"/>
      <c r="AH123" s="302"/>
      <c r="AI123" s="302"/>
      <c r="AJ123" s="302"/>
      <c r="AK123" s="302"/>
      <c r="AL123" s="302"/>
      <c r="AM123" s="302"/>
      <c r="AN123" s="302"/>
      <c r="AO123" s="302"/>
      <c r="AP123" s="302"/>
      <c r="AQ123" s="302"/>
      <c r="AR123" s="302"/>
      <c r="AS123" s="302"/>
      <c r="AT123" s="302"/>
      <c r="AU123" s="302"/>
      <c r="AV123" s="302"/>
      <c r="AW123" s="302"/>
      <c r="AX123" s="302"/>
      <c r="AY123" s="302"/>
      <c r="AZ123" s="302"/>
      <c r="BA123" s="302"/>
      <c r="BB123" s="302"/>
      <c r="BC123" s="302"/>
      <c r="BD123" s="302"/>
      <c r="BE123" s="302"/>
      <c r="BF123" s="302"/>
      <c r="BG123" s="302"/>
      <c r="BH123" s="302"/>
      <c r="BI123" s="302"/>
      <c r="BJ123" s="302"/>
      <c r="BK123" s="302"/>
      <c r="BL123" s="302"/>
      <c r="BM123" s="302"/>
      <c r="BN123" s="302"/>
      <c r="BO123" s="302"/>
      <c r="BP123" s="302"/>
      <c r="BQ123" s="302"/>
      <c r="BR123" s="302"/>
      <c r="BS123" s="302"/>
      <c r="BT123" s="302"/>
      <c r="BU123" s="302"/>
      <c r="BV123" s="302"/>
      <c r="BW123" s="302"/>
      <c r="BX123" s="302"/>
      <c r="BY123" s="302"/>
      <c r="BZ123" s="302"/>
      <c r="CA123" s="302"/>
      <c r="CB123" s="302"/>
      <c r="CC123" s="302"/>
      <c r="CD123" s="302"/>
      <c r="CE123" s="302"/>
      <c r="CF123" s="302"/>
      <c r="CG123" s="302"/>
      <c r="CH123" s="302"/>
      <c r="CI123" s="302"/>
      <c r="CJ123" s="302"/>
      <c r="CK123" s="302"/>
      <c r="CL123" s="302"/>
      <c r="CM123" s="302"/>
      <c r="CN123" s="302"/>
      <c r="CO123" s="302"/>
      <c r="CP123" s="302"/>
      <c r="CQ123" s="302"/>
      <c r="CR123" s="302"/>
      <c r="CS123" s="302"/>
      <c r="CT123" s="302"/>
      <c r="CU123" s="302"/>
      <c r="CV123" s="302"/>
      <c r="CW123" s="302"/>
      <c r="CX123" s="302"/>
      <c r="CY123" s="302"/>
      <c r="CZ123" s="302"/>
      <c r="DA123" s="302"/>
      <c r="DB123" s="302"/>
      <c r="DC123" s="302"/>
      <c r="DD123" s="302"/>
      <c r="DE123" s="302"/>
      <c r="DF123" s="302"/>
      <c r="DG123" s="302"/>
      <c r="DH123" s="302"/>
      <c r="DI123" s="302"/>
      <c r="DJ123" s="302"/>
      <c r="DK123" s="302"/>
      <c r="DL123" s="302"/>
      <c r="DM123" s="302"/>
      <c r="DN123" s="302"/>
      <c r="DO123" s="302"/>
      <c r="DP123" s="302"/>
      <c r="DQ123" s="302"/>
      <c r="DR123" s="302"/>
      <c r="DS123" s="302"/>
      <c r="DT123" s="302"/>
      <c r="DU123" s="302"/>
      <c r="DV123" s="302"/>
      <c r="DW123" s="302"/>
      <c r="DX123" s="302"/>
      <c r="DY123" s="302"/>
      <c r="DZ123" s="302"/>
      <c r="EA123" s="302"/>
      <c r="EB123" s="302"/>
      <c r="EC123" s="302"/>
      <c r="ED123" s="302"/>
      <c r="EE123" s="302"/>
      <c r="EF123" s="302"/>
      <c r="EG123" s="302"/>
      <c r="EH123" s="302"/>
      <c r="EI123" s="302"/>
      <c r="EJ123" s="302"/>
      <c r="EK123" s="302"/>
      <c r="EL123" s="302"/>
      <c r="EM123" s="302"/>
      <c r="EN123" s="302"/>
      <c r="EO123" s="302"/>
      <c r="EP123" s="302"/>
      <c r="EQ123" s="302"/>
      <c r="ER123" s="302"/>
      <c r="ES123" s="302"/>
      <c r="ET123" s="302"/>
      <c r="EU123" s="302"/>
      <c r="EV123" s="302"/>
      <c r="EW123" s="302"/>
      <c r="EX123" s="302"/>
      <c r="EY123" s="302"/>
      <c r="EZ123" s="302"/>
      <c r="FA123" s="302"/>
      <c r="FB123" s="302"/>
      <c r="FC123" s="302"/>
      <c r="FD123" s="302"/>
      <c r="FE123" s="302"/>
      <c r="FF123" s="302"/>
      <c r="FG123" s="302"/>
      <c r="FH123" s="302"/>
      <c r="FI123" s="302"/>
      <c r="FJ123" s="302"/>
      <c r="FK123" s="302"/>
      <c r="FL123" s="302"/>
      <c r="FM123" s="302"/>
      <c r="FN123" s="302"/>
      <c r="FO123" s="302"/>
      <c r="FP123" s="302"/>
      <c r="FQ123" s="302"/>
      <c r="FR123" s="302"/>
      <c r="FS123" s="302"/>
      <c r="FT123" s="302"/>
      <c r="FU123" s="302"/>
    </row>
    <row r="124" spans="1:177" s="72" customFormat="1" ht="15.75">
      <c r="A124" s="149" t="s">
        <v>45</v>
      </c>
      <c r="B124" s="150" t="s">
        <v>122</v>
      </c>
      <c r="C124" s="345">
        <f aca="true" t="shared" si="26" ref="C124:I124">C125+C126+C127+C128</f>
        <v>0</v>
      </c>
      <c r="D124" s="345">
        <f t="shared" si="26"/>
        <v>0</v>
      </c>
      <c r="E124" s="345">
        <f t="shared" si="26"/>
        <v>0</v>
      </c>
      <c r="F124" s="345">
        <f t="shared" si="26"/>
        <v>0</v>
      </c>
      <c r="G124" s="151">
        <f t="shared" si="26"/>
        <v>0</v>
      </c>
      <c r="H124" s="151">
        <f t="shared" si="26"/>
        <v>0</v>
      </c>
      <c r="I124" s="151">
        <f t="shared" si="26"/>
        <v>0</v>
      </c>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c r="BI124" s="66"/>
      <c r="BJ124" s="66"/>
      <c r="BK124" s="66"/>
      <c r="BL124" s="66"/>
      <c r="BM124" s="66"/>
      <c r="BN124" s="66"/>
      <c r="BO124" s="66"/>
      <c r="BP124" s="66"/>
      <c r="BQ124" s="66"/>
      <c r="BR124" s="66"/>
      <c r="BS124" s="66"/>
      <c r="BT124" s="66"/>
      <c r="BU124" s="66"/>
      <c r="BV124" s="66"/>
      <c r="BW124" s="66"/>
      <c r="BX124" s="66"/>
      <c r="BY124" s="66"/>
      <c r="BZ124" s="66"/>
      <c r="CA124" s="66"/>
      <c r="CB124" s="66"/>
      <c r="CC124" s="66"/>
      <c r="CD124" s="66"/>
      <c r="CE124" s="66"/>
      <c r="CF124" s="66"/>
      <c r="CG124" s="66"/>
      <c r="CH124" s="66"/>
      <c r="CI124" s="66"/>
      <c r="CJ124" s="66"/>
      <c r="CK124" s="66"/>
      <c r="CL124" s="66"/>
      <c r="CM124" s="66"/>
      <c r="CN124" s="66"/>
      <c r="CO124" s="66"/>
      <c r="CP124" s="66"/>
      <c r="CQ124" s="66"/>
      <c r="CR124" s="66"/>
      <c r="CS124" s="66"/>
      <c r="CT124" s="66"/>
      <c r="CU124" s="66"/>
      <c r="CV124" s="66"/>
      <c r="CW124" s="66"/>
      <c r="CX124" s="66"/>
      <c r="CY124" s="66"/>
      <c r="CZ124" s="66"/>
      <c r="DA124" s="66"/>
      <c r="DB124" s="66"/>
      <c r="DC124" s="66"/>
      <c r="DD124" s="66"/>
      <c r="DE124" s="66"/>
      <c r="DF124" s="66"/>
      <c r="DG124" s="66"/>
      <c r="DH124" s="66"/>
      <c r="DI124" s="66"/>
      <c r="DJ124" s="66"/>
      <c r="DK124" s="66"/>
      <c r="DL124" s="66"/>
      <c r="DM124" s="66"/>
      <c r="DN124" s="66"/>
      <c r="DO124" s="66"/>
      <c r="DP124" s="66"/>
      <c r="DQ124" s="66"/>
      <c r="DR124" s="66"/>
      <c r="DS124" s="66"/>
      <c r="DT124" s="66"/>
      <c r="DU124" s="66"/>
      <c r="DV124" s="66"/>
      <c r="DW124" s="66"/>
      <c r="DX124" s="66"/>
      <c r="DY124" s="66"/>
      <c r="DZ124" s="66"/>
      <c r="EA124" s="66"/>
      <c r="EB124" s="66"/>
      <c r="EC124" s="66"/>
      <c r="ED124" s="66"/>
      <c r="EE124" s="66"/>
      <c r="EF124" s="66"/>
      <c r="EG124" s="66"/>
      <c r="EH124" s="66"/>
      <c r="EI124" s="66"/>
      <c r="EJ124" s="66"/>
      <c r="EK124" s="66"/>
      <c r="EL124" s="66"/>
      <c r="EM124" s="66"/>
      <c r="EN124" s="66"/>
      <c r="EO124" s="66"/>
      <c r="EP124" s="66"/>
      <c r="EQ124" s="66"/>
      <c r="ER124" s="66"/>
      <c r="ES124" s="66"/>
      <c r="ET124" s="66"/>
      <c r="EU124" s="66"/>
      <c r="EV124" s="66"/>
      <c r="EW124" s="66"/>
      <c r="EX124" s="66"/>
      <c r="EY124" s="66"/>
      <c r="EZ124" s="66"/>
      <c r="FA124" s="66"/>
      <c r="FB124" s="66"/>
      <c r="FC124" s="66"/>
      <c r="FD124" s="66"/>
      <c r="FE124" s="66"/>
      <c r="FF124" s="66"/>
      <c r="FG124" s="66"/>
      <c r="FH124" s="66"/>
      <c r="FI124" s="66"/>
      <c r="FJ124" s="66"/>
      <c r="FK124" s="66"/>
      <c r="FL124" s="66"/>
      <c r="FM124" s="66"/>
      <c r="FN124" s="66"/>
      <c r="FO124" s="66"/>
      <c r="FP124" s="66"/>
      <c r="FQ124" s="66"/>
      <c r="FR124" s="66"/>
      <c r="FS124" s="66"/>
      <c r="FT124" s="66"/>
      <c r="FU124" s="66"/>
    </row>
    <row r="125" spans="1:177" ht="15">
      <c r="A125" s="162" t="s">
        <v>45</v>
      </c>
      <c r="B125" s="163" t="s">
        <v>335</v>
      </c>
      <c r="C125" s="70">
        <v>0</v>
      </c>
      <c r="D125" s="70">
        <v>0</v>
      </c>
      <c r="E125" s="70">
        <v>0</v>
      </c>
      <c r="F125" s="70">
        <v>0</v>
      </c>
      <c r="G125" s="140">
        <f>(((D125*(1+Parâmetros!B11)*(1+Parâmetros!C11)*(1+Parâmetros!D11))+(E125*(1+Parâmetros!C11)*(1+Parâmetros!D11)+(F125*(1+Parâmetros!D11))))/3)*(1+Parâmetros!E21)</f>
        <v>0</v>
      </c>
      <c r="H125" s="164">
        <f>G125*(1+Parâmetros!F21)</f>
        <v>0</v>
      </c>
      <c r="I125" s="164">
        <f>H125*(1+Parâmetros!G21)</f>
        <v>0</v>
      </c>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c r="BI125" s="66"/>
      <c r="BJ125" s="66"/>
      <c r="BK125" s="66"/>
      <c r="BL125" s="66"/>
      <c r="BM125" s="66"/>
      <c r="BN125" s="66"/>
      <c r="BO125" s="66"/>
      <c r="BP125" s="66"/>
      <c r="BQ125" s="66"/>
      <c r="BR125" s="66"/>
      <c r="BS125" s="66"/>
      <c r="BT125" s="66"/>
      <c r="BU125" s="66"/>
      <c r="BV125" s="66"/>
      <c r="BW125" s="66"/>
      <c r="BX125" s="66"/>
      <c r="BY125" s="66"/>
      <c r="BZ125" s="66"/>
      <c r="CA125" s="66"/>
      <c r="CB125" s="66"/>
      <c r="CC125" s="66"/>
      <c r="CD125" s="66"/>
      <c r="CE125" s="66"/>
      <c r="CF125" s="66"/>
      <c r="CG125" s="66"/>
      <c r="CH125" s="66"/>
      <c r="CI125" s="66"/>
      <c r="CJ125" s="66"/>
      <c r="CK125" s="66"/>
      <c r="CL125" s="66"/>
      <c r="CM125" s="66"/>
      <c r="CN125" s="66"/>
      <c r="CO125" s="66"/>
      <c r="CP125" s="66"/>
      <c r="CQ125" s="66"/>
      <c r="CR125" s="66"/>
      <c r="CS125" s="66"/>
      <c r="CT125" s="66"/>
      <c r="CU125" s="66"/>
      <c r="CV125" s="66"/>
      <c r="CW125" s="66"/>
      <c r="CX125" s="66"/>
      <c r="CY125" s="66"/>
      <c r="CZ125" s="66"/>
      <c r="DA125" s="66"/>
      <c r="DB125" s="66"/>
      <c r="DC125" s="66"/>
      <c r="DD125" s="66"/>
      <c r="DE125" s="66"/>
      <c r="DF125" s="66"/>
      <c r="DG125" s="66"/>
      <c r="DH125" s="66"/>
      <c r="DI125" s="66"/>
      <c r="DJ125" s="66"/>
      <c r="DK125" s="66"/>
      <c r="DL125" s="66"/>
      <c r="DM125" s="66"/>
      <c r="DN125" s="66"/>
      <c r="DO125" s="66"/>
      <c r="DP125" s="66"/>
      <c r="DQ125" s="66"/>
      <c r="DR125" s="66"/>
      <c r="DS125" s="66"/>
      <c r="DT125" s="66"/>
      <c r="DU125" s="66"/>
      <c r="DV125" s="66"/>
      <c r="DW125" s="66"/>
      <c r="DX125" s="66"/>
      <c r="DY125" s="66"/>
      <c r="DZ125" s="66"/>
      <c r="EA125" s="66"/>
      <c r="EB125" s="66"/>
      <c r="EC125" s="66"/>
      <c r="ED125" s="66"/>
      <c r="EE125" s="66"/>
      <c r="EF125" s="66"/>
      <c r="EG125" s="66"/>
      <c r="EH125" s="66"/>
      <c r="EI125" s="66"/>
      <c r="EJ125" s="66"/>
      <c r="EK125" s="66"/>
      <c r="EL125" s="66"/>
      <c r="EM125" s="66"/>
      <c r="EN125" s="66"/>
      <c r="EO125" s="66"/>
      <c r="EP125" s="66"/>
      <c r="EQ125" s="66"/>
      <c r="ER125" s="66"/>
      <c r="ES125" s="66"/>
      <c r="ET125" s="66"/>
      <c r="EU125" s="66"/>
      <c r="EV125" s="66"/>
      <c r="EW125" s="66"/>
      <c r="EX125" s="66"/>
      <c r="EY125" s="66"/>
      <c r="EZ125" s="66"/>
      <c r="FA125" s="66"/>
      <c r="FB125" s="66"/>
      <c r="FC125" s="66"/>
      <c r="FD125" s="66"/>
      <c r="FE125" s="66"/>
      <c r="FF125" s="66"/>
      <c r="FG125" s="66"/>
      <c r="FH125" s="66"/>
      <c r="FI125" s="66"/>
      <c r="FJ125" s="66"/>
      <c r="FK125" s="66"/>
      <c r="FL125" s="66"/>
      <c r="FM125" s="66"/>
      <c r="FN125" s="66"/>
      <c r="FO125" s="66"/>
      <c r="FP125" s="66"/>
      <c r="FQ125" s="66"/>
      <c r="FR125" s="66"/>
      <c r="FS125" s="66"/>
      <c r="FT125" s="66"/>
      <c r="FU125" s="66"/>
    </row>
    <row r="126" spans="1:177" ht="15">
      <c r="A126" s="162" t="s">
        <v>45</v>
      </c>
      <c r="B126" s="163" t="s">
        <v>336</v>
      </c>
      <c r="C126" s="70">
        <v>0</v>
      </c>
      <c r="D126" s="70">
        <v>0</v>
      </c>
      <c r="E126" s="70">
        <v>0</v>
      </c>
      <c r="F126" s="70">
        <v>0</v>
      </c>
      <c r="G126" s="140">
        <f>(((D126*(1+Parâmetros!B11)*(1+Parâmetros!C11)*(1+Parâmetros!D11))+(E126*(1+Parâmetros!C11)*(1+Parâmetros!D11)+(F126*(1+Parâmetros!D11))))/3)*(1+Parâmetros!E21)</f>
        <v>0</v>
      </c>
      <c r="H126" s="164">
        <f>G126*(1+Parâmetros!F21)</f>
        <v>0</v>
      </c>
      <c r="I126" s="164">
        <f>H126*(1+Parâmetros!G21)</f>
        <v>0</v>
      </c>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c r="BL126" s="66"/>
      <c r="BM126" s="66"/>
      <c r="BN126" s="66"/>
      <c r="BO126" s="66"/>
      <c r="BP126" s="66"/>
      <c r="BQ126" s="66"/>
      <c r="BR126" s="66"/>
      <c r="BS126" s="66"/>
      <c r="BT126" s="66"/>
      <c r="BU126" s="66"/>
      <c r="BV126" s="66"/>
      <c r="BW126" s="66"/>
      <c r="BX126" s="66"/>
      <c r="BY126" s="66"/>
      <c r="BZ126" s="66"/>
      <c r="CA126" s="66"/>
      <c r="CB126" s="66"/>
      <c r="CC126" s="66"/>
      <c r="CD126" s="66"/>
      <c r="CE126" s="66"/>
      <c r="CF126" s="66"/>
      <c r="CG126" s="66"/>
      <c r="CH126" s="66"/>
      <c r="CI126" s="66"/>
      <c r="CJ126" s="66"/>
      <c r="CK126" s="66"/>
      <c r="CL126" s="66"/>
      <c r="CM126" s="66"/>
      <c r="CN126" s="66"/>
      <c r="CO126" s="66"/>
      <c r="CP126" s="66"/>
      <c r="CQ126" s="66"/>
      <c r="CR126" s="66"/>
      <c r="CS126" s="66"/>
      <c r="CT126" s="66"/>
      <c r="CU126" s="66"/>
      <c r="CV126" s="66"/>
      <c r="CW126" s="66"/>
      <c r="CX126" s="66"/>
      <c r="CY126" s="66"/>
      <c r="CZ126" s="66"/>
      <c r="DA126" s="66"/>
      <c r="DB126" s="66"/>
      <c r="DC126" s="66"/>
      <c r="DD126" s="66"/>
      <c r="DE126" s="66"/>
      <c r="DF126" s="66"/>
      <c r="DG126" s="66"/>
      <c r="DH126" s="66"/>
      <c r="DI126" s="66"/>
      <c r="DJ126" s="66"/>
      <c r="DK126" s="66"/>
      <c r="DL126" s="66"/>
      <c r="DM126" s="66"/>
      <c r="DN126" s="66"/>
      <c r="DO126" s="66"/>
      <c r="DP126" s="66"/>
      <c r="DQ126" s="66"/>
      <c r="DR126" s="66"/>
      <c r="DS126" s="66"/>
      <c r="DT126" s="66"/>
      <c r="DU126" s="66"/>
      <c r="DV126" s="66"/>
      <c r="DW126" s="66"/>
      <c r="DX126" s="66"/>
      <c r="DY126" s="66"/>
      <c r="DZ126" s="66"/>
      <c r="EA126" s="66"/>
      <c r="EB126" s="66"/>
      <c r="EC126" s="66"/>
      <c r="ED126" s="66"/>
      <c r="EE126" s="66"/>
      <c r="EF126" s="66"/>
      <c r="EG126" s="66"/>
      <c r="EH126" s="66"/>
      <c r="EI126" s="66"/>
      <c r="EJ126" s="66"/>
      <c r="EK126" s="66"/>
      <c r="EL126" s="66"/>
      <c r="EM126" s="66"/>
      <c r="EN126" s="66"/>
      <c r="EO126" s="66"/>
      <c r="EP126" s="66"/>
      <c r="EQ126" s="66"/>
      <c r="ER126" s="66"/>
      <c r="ES126" s="66"/>
      <c r="ET126" s="66"/>
      <c r="EU126" s="66"/>
      <c r="EV126" s="66"/>
      <c r="EW126" s="66"/>
      <c r="EX126" s="66"/>
      <c r="EY126" s="66"/>
      <c r="EZ126" s="66"/>
      <c r="FA126" s="66"/>
      <c r="FB126" s="66"/>
      <c r="FC126" s="66"/>
      <c r="FD126" s="66"/>
      <c r="FE126" s="66"/>
      <c r="FF126" s="66"/>
      <c r="FG126" s="66"/>
      <c r="FH126" s="66"/>
      <c r="FI126" s="66"/>
      <c r="FJ126" s="66"/>
      <c r="FK126" s="66"/>
      <c r="FL126" s="66"/>
      <c r="FM126" s="66"/>
      <c r="FN126" s="66"/>
      <c r="FO126" s="66"/>
      <c r="FP126" s="66"/>
      <c r="FQ126" s="66"/>
      <c r="FR126" s="66"/>
      <c r="FS126" s="66"/>
      <c r="FT126" s="66"/>
      <c r="FU126" s="66"/>
    </row>
    <row r="127" spans="1:177" ht="15">
      <c r="A127" s="162" t="s">
        <v>45</v>
      </c>
      <c r="B127" s="163" t="s">
        <v>169</v>
      </c>
      <c r="C127" s="70">
        <v>0</v>
      </c>
      <c r="D127" s="70">
        <v>0</v>
      </c>
      <c r="E127" s="70">
        <v>0</v>
      </c>
      <c r="F127" s="70">
        <v>0</v>
      </c>
      <c r="G127" s="140">
        <f>(((D127*(1+Parâmetros!B11)*(1+Parâmetros!C11)*(1+Parâmetros!D11))+(E127*(1+Parâmetros!C11)*(1+Parâmetros!D11)+(F127*(1+Parâmetros!D11))))/3)*(1+Parâmetros!E21)</f>
        <v>0</v>
      </c>
      <c r="H127" s="164">
        <f>G127*(1+Parâmetros!F21)</f>
        <v>0</v>
      </c>
      <c r="I127" s="164">
        <f>H127*(1+Parâmetros!G21)</f>
        <v>0</v>
      </c>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c r="BI127" s="66"/>
      <c r="BJ127" s="66"/>
      <c r="BK127" s="66"/>
      <c r="BL127" s="66"/>
      <c r="BM127" s="66"/>
      <c r="BN127" s="66"/>
      <c r="BO127" s="66"/>
      <c r="BP127" s="66"/>
      <c r="BQ127" s="66"/>
      <c r="BR127" s="66"/>
      <c r="BS127" s="66"/>
      <c r="BT127" s="66"/>
      <c r="BU127" s="66"/>
      <c r="BV127" s="66"/>
      <c r="BW127" s="66"/>
      <c r="BX127" s="66"/>
      <c r="BY127" s="66"/>
      <c r="BZ127" s="66"/>
      <c r="CA127" s="66"/>
      <c r="CB127" s="66"/>
      <c r="CC127" s="66"/>
      <c r="CD127" s="66"/>
      <c r="CE127" s="66"/>
      <c r="CF127" s="66"/>
      <c r="CG127" s="66"/>
      <c r="CH127" s="66"/>
      <c r="CI127" s="66"/>
      <c r="CJ127" s="66"/>
      <c r="CK127" s="66"/>
      <c r="CL127" s="66"/>
      <c r="CM127" s="66"/>
      <c r="CN127" s="66"/>
      <c r="CO127" s="66"/>
      <c r="CP127" s="66"/>
      <c r="CQ127" s="66"/>
      <c r="CR127" s="66"/>
      <c r="CS127" s="66"/>
      <c r="CT127" s="66"/>
      <c r="CU127" s="66"/>
      <c r="CV127" s="66"/>
      <c r="CW127" s="66"/>
      <c r="CX127" s="66"/>
      <c r="CY127" s="66"/>
      <c r="CZ127" s="66"/>
      <c r="DA127" s="66"/>
      <c r="DB127" s="66"/>
      <c r="DC127" s="66"/>
      <c r="DD127" s="66"/>
      <c r="DE127" s="66"/>
      <c r="DF127" s="66"/>
      <c r="DG127" s="66"/>
      <c r="DH127" s="66"/>
      <c r="DI127" s="66"/>
      <c r="DJ127" s="66"/>
      <c r="DK127" s="66"/>
      <c r="DL127" s="66"/>
      <c r="DM127" s="66"/>
      <c r="DN127" s="66"/>
      <c r="DO127" s="66"/>
      <c r="DP127" s="66"/>
      <c r="DQ127" s="66"/>
      <c r="DR127" s="66"/>
      <c r="DS127" s="66"/>
      <c r="DT127" s="66"/>
      <c r="DU127" s="66"/>
      <c r="DV127" s="66"/>
      <c r="DW127" s="66"/>
      <c r="DX127" s="66"/>
      <c r="DY127" s="66"/>
      <c r="DZ127" s="66"/>
      <c r="EA127" s="66"/>
      <c r="EB127" s="66"/>
      <c r="EC127" s="66"/>
      <c r="ED127" s="66"/>
      <c r="EE127" s="66"/>
      <c r="EF127" s="66"/>
      <c r="EG127" s="66"/>
      <c r="EH127" s="66"/>
      <c r="EI127" s="66"/>
      <c r="EJ127" s="66"/>
      <c r="EK127" s="66"/>
      <c r="EL127" s="66"/>
      <c r="EM127" s="66"/>
      <c r="EN127" s="66"/>
      <c r="EO127" s="66"/>
      <c r="EP127" s="66"/>
      <c r="EQ127" s="66"/>
      <c r="ER127" s="66"/>
      <c r="ES127" s="66"/>
      <c r="ET127" s="66"/>
      <c r="EU127" s="66"/>
      <c r="EV127" s="66"/>
      <c r="EW127" s="66"/>
      <c r="EX127" s="66"/>
      <c r="EY127" s="66"/>
      <c r="EZ127" s="66"/>
      <c r="FA127" s="66"/>
      <c r="FB127" s="66"/>
      <c r="FC127" s="66"/>
      <c r="FD127" s="66"/>
      <c r="FE127" s="66"/>
      <c r="FF127" s="66"/>
      <c r="FG127" s="66"/>
      <c r="FH127" s="66"/>
      <c r="FI127" s="66"/>
      <c r="FJ127" s="66"/>
      <c r="FK127" s="66"/>
      <c r="FL127" s="66"/>
      <c r="FM127" s="66"/>
      <c r="FN127" s="66"/>
      <c r="FO127" s="66"/>
      <c r="FP127" s="66"/>
      <c r="FQ127" s="66"/>
      <c r="FR127" s="66"/>
      <c r="FS127" s="66"/>
      <c r="FT127" s="66"/>
      <c r="FU127" s="66"/>
    </row>
    <row r="128" spans="1:177" ht="15.75">
      <c r="A128" s="162" t="s">
        <v>508</v>
      </c>
      <c r="B128" s="163" t="s">
        <v>516</v>
      </c>
      <c r="C128" s="70"/>
      <c r="D128" s="70"/>
      <c r="E128" s="70"/>
      <c r="F128" s="70"/>
      <c r="G128" s="140">
        <f>((D128+E128+F128)/3)*(1+Parâmetros!E11)</f>
        <v>0</v>
      </c>
      <c r="H128" s="140">
        <f>((E128+F128+G128)/3)*(1+Parâmetros!F11)</f>
        <v>0</v>
      </c>
      <c r="I128" s="140">
        <f>((F128+G128+H128)/3)*(1+Parâmetros!G11)</f>
        <v>0</v>
      </c>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c r="BI128" s="66"/>
      <c r="BJ128" s="66"/>
      <c r="BK128" s="66"/>
      <c r="BL128" s="66"/>
      <c r="BM128" s="66"/>
      <c r="BN128" s="66"/>
      <c r="BO128" s="66"/>
      <c r="BP128" s="66"/>
      <c r="BQ128" s="66"/>
      <c r="BR128" s="66"/>
      <c r="BS128" s="66"/>
      <c r="BT128" s="66"/>
      <c r="BU128" s="66"/>
      <c r="BV128" s="66"/>
      <c r="BW128" s="66"/>
      <c r="BX128" s="66"/>
      <c r="BY128" s="66"/>
      <c r="BZ128" s="66"/>
      <c r="CA128" s="66"/>
      <c r="CB128" s="66"/>
      <c r="CC128" s="66"/>
      <c r="CD128" s="66"/>
      <c r="CE128" s="66"/>
      <c r="CF128" s="66"/>
      <c r="CG128" s="66"/>
      <c r="CH128" s="66"/>
      <c r="CI128" s="66"/>
      <c r="CJ128" s="66"/>
      <c r="CK128" s="66"/>
      <c r="CL128" s="66"/>
      <c r="CM128" s="66"/>
      <c r="CN128" s="66"/>
      <c r="CO128" s="66"/>
      <c r="CP128" s="66"/>
      <c r="CQ128" s="66"/>
      <c r="CR128" s="66"/>
      <c r="CS128" s="66"/>
      <c r="CT128" s="66"/>
      <c r="CU128" s="66"/>
      <c r="CV128" s="66"/>
      <c r="CW128" s="66"/>
      <c r="CX128" s="66"/>
      <c r="CY128" s="66"/>
      <c r="CZ128" s="66"/>
      <c r="DA128" s="66"/>
      <c r="DB128" s="66"/>
      <c r="DC128" s="66"/>
      <c r="DD128" s="66"/>
      <c r="DE128" s="66"/>
      <c r="DF128" s="66"/>
      <c r="DG128" s="66"/>
      <c r="DH128" s="66"/>
      <c r="DI128" s="66"/>
      <c r="DJ128" s="66"/>
      <c r="DK128" s="66"/>
      <c r="DL128" s="66"/>
      <c r="DM128" s="66"/>
      <c r="DN128" s="66"/>
      <c r="DO128" s="66"/>
      <c r="DP128" s="66"/>
      <c r="DQ128" s="66"/>
      <c r="DR128" s="66"/>
      <c r="DS128" s="66"/>
      <c r="DT128" s="66"/>
      <c r="DU128" s="66"/>
      <c r="DV128" s="66"/>
      <c r="DW128" s="66"/>
      <c r="DX128" s="66"/>
      <c r="DY128" s="66"/>
      <c r="DZ128" s="66"/>
      <c r="EA128" s="66"/>
      <c r="EB128" s="66"/>
      <c r="EC128" s="66"/>
      <c r="ED128" s="66"/>
      <c r="EE128" s="66"/>
      <c r="EF128" s="66"/>
      <c r="EG128" s="66"/>
      <c r="EH128" s="66"/>
      <c r="EI128" s="66"/>
      <c r="EJ128" s="66"/>
      <c r="EK128" s="66"/>
      <c r="EL128" s="66"/>
      <c r="EM128" s="66"/>
      <c r="EN128" s="66"/>
      <c r="EO128" s="66"/>
      <c r="EP128" s="66"/>
      <c r="EQ128" s="66"/>
      <c r="ER128" s="66"/>
      <c r="ES128" s="66"/>
      <c r="ET128" s="66"/>
      <c r="EU128" s="66"/>
      <c r="EV128" s="66"/>
      <c r="EW128" s="66"/>
      <c r="EX128" s="66"/>
      <c r="EY128" s="66"/>
      <c r="EZ128" s="66"/>
      <c r="FA128" s="66"/>
      <c r="FB128" s="66"/>
      <c r="FC128" s="66"/>
      <c r="FD128" s="66"/>
      <c r="FE128" s="66"/>
      <c r="FF128" s="66"/>
      <c r="FG128" s="66"/>
      <c r="FH128" s="66"/>
      <c r="FI128" s="66"/>
      <c r="FJ128" s="66"/>
      <c r="FK128" s="66"/>
      <c r="FL128" s="66"/>
      <c r="FM128" s="66"/>
      <c r="FN128" s="66"/>
      <c r="FO128" s="66"/>
      <c r="FP128" s="66"/>
      <c r="FQ128" s="66"/>
      <c r="FR128" s="66"/>
      <c r="FS128" s="66"/>
      <c r="FT128" s="66"/>
      <c r="FU128" s="66"/>
    </row>
    <row r="129" spans="1:177" s="71" customFormat="1" ht="15.75">
      <c r="A129" s="149" t="s">
        <v>46</v>
      </c>
      <c r="B129" s="150" t="s">
        <v>47</v>
      </c>
      <c r="C129" s="345">
        <f aca="true" t="shared" si="27" ref="C129:I129">C130+C131+C132+C133</f>
        <v>21614175.8</v>
      </c>
      <c r="D129" s="345">
        <f t="shared" si="27"/>
        <v>22694189.84</v>
      </c>
      <c r="E129" s="345">
        <f t="shared" si="27"/>
        <v>26966708.87</v>
      </c>
      <c r="F129" s="345">
        <f t="shared" si="27"/>
        <v>25765200</v>
      </c>
      <c r="G129" s="151">
        <f t="shared" si="27"/>
        <v>28595979.146874297</v>
      </c>
      <c r="H129" s="151">
        <f t="shared" si="27"/>
        <v>31300116.00594254</v>
      </c>
      <c r="I129" s="151">
        <f t="shared" si="27"/>
        <v>33412993.194670964</v>
      </c>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0"/>
      <c r="CY129" s="80"/>
      <c r="CZ129" s="80"/>
      <c r="DA129" s="80"/>
      <c r="DB129" s="80"/>
      <c r="DC129" s="80"/>
      <c r="DD129" s="80"/>
      <c r="DE129" s="80"/>
      <c r="DF129" s="80"/>
      <c r="DG129" s="80"/>
      <c r="DH129" s="80"/>
      <c r="DI129" s="80"/>
      <c r="DJ129" s="80"/>
      <c r="DK129" s="80"/>
      <c r="DL129" s="80"/>
      <c r="DM129" s="80"/>
      <c r="DN129" s="80"/>
      <c r="DO129" s="80"/>
      <c r="DP129" s="80"/>
      <c r="DQ129" s="80"/>
      <c r="DR129" s="80"/>
      <c r="DS129" s="80"/>
      <c r="DT129" s="80"/>
      <c r="DU129" s="80"/>
      <c r="DV129" s="80"/>
      <c r="DW129" s="80"/>
      <c r="DX129" s="80"/>
      <c r="DY129" s="80"/>
      <c r="DZ129" s="80"/>
      <c r="EA129" s="80"/>
      <c r="EB129" s="80"/>
      <c r="EC129" s="80"/>
      <c r="ED129" s="80"/>
      <c r="EE129" s="80"/>
      <c r="EF129" s="80"/>
      <c r="EG129" s="80"/>
      <c r="EH129" s="80"/>
      <c r="EI129" s="80"/>
      <c r="EJ129" s="80"/>
      <c r="EK129" s="80"/>
      <c r="EL129" s="80"/>
      <c r="EM129" s="80"/>
      <c r="EN129" s="80"/>
      <c r="EO129" s="80"/>
      <c r="EP129" s="80"/>
      <c r="EQ129" s="80"/>
      <c r="ER129" s="80"/>
      <c r="ES129" s="80"/>
      <c r="ET129" s="80"/>
      <c r="EU129" s="80"/>
      <c r="EV129" s="80"/>
      <c r="EW129" s="80"/>
      <c r="EX129" s="80"/>
      <c r="EY129" s="80"/>
      <c r="EZ129" s="80"/>
      <c r="FA129" s="80"/>
      <c r="FB129" s="80"/>
      <c r="FC129" s="80"/>
      <c r="FD129" s="80"/>
      <c r="FE129" s="80"/>
      <c r="FF129" s="80"/>
      <c r="FG129" s="80"/>
      <c r="FH129" s="80"/>
      <c r="FI129" s="80"/>
      <c r="FJ129" s="80"/>
      <c r="FK129" s="80"/>
      <c r="FL129" s="80"/>
      <c r="FM129" s="80"/>
      <c r="FN129" s="80"/>
      <c r="FO129" s="80"/>
      <c r="FP129" s="80"/>
      <c r="FQ129" s="80"/>
      <c r="FR129" s="80"/>
      <c r="FS129" s="80"/>
      <c r="FT129" s="80"/>
      <c r="FU129" s="80"/>
    </row>
    <row r="130" spans="1:177" s="8" customFormat="1" ht="15">
      <c r="A130" s="162" t="s">
        <v>46</v>
      </c>
      <c r="B130" s="163" t="s">
        <v>337</v>
      </c>
      <c r="C130" s="344">
        <v>21389546.6</v>
      </c>
      <c r="D130" s="344">
        <v>22517404.38</v>
      </c>
      <c r="E130" s="344">
        <v>26696840.52</v>
      </c>
      <c r="F130" s="344">
        <v>25500000</v>
      </c>
      <c r="G130" s="140">
        <f>(((D130*(1+Parâmetros!B11)*(1+Parâmetros!C11)*(1+Parâmetros!D11))+(E130*(1+Parâmetros!C11)*(1+Parâmetros!D11)+(F130*(1+Parâmetros!D11))))/3)*(1+Parâmetros!E11)*(1+Parâmetros!E14)</f>
        <v>28326976.347992424</v>
      </c>
      <c r="H130" s="164">
        <f>G130*(1+Parâmetros!F11)*(1+Parâmetros!F14)</f>
        <v>31005675.35162257</v>
      </c>
      <c r="I130" s="164">
        <f>H130*(1+Parâmetros!G11)*(1+Parâmetros!G14)</f>
        <v>33098676.673378844</v>
      </c>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c r="CU130" s="80"/>
      <c r="CV130" s="80"/>
      <c r="CW130" s="80"/>
      <c r="CX130" s="80"/>
      <c r="CY130" s="80"/>
      <c r="CZ130" s="80"/>
      <c r="DA130" s="80"/>
      <c r="DB130" s="80"/>
      <c r="DC130" s="80"/>
      <c r="DD130" s="80"/>
      <c r="DE130" s="80"/>
      <c r="DF130" s="80"/>
      <c r="DG130" s="80"/>
      <c r="DH130" s="80"/>
      <c r="DI130" s="80"/>
      <c r="DJ130" s="80"/>
      <c r="DK130" s="80"/>
      <c r="DL130" s="80"/>
      <c r="DM130" s="80"/>
      <c r="DN130" s="80"/>
      <c r="DO130" s="80"/>
      <c r="DP130" s="80"/>
      <c r="DQ130" s="80"/>
      <c r="DR130" s="80"/>
      <c r="DS130" s="80"/>
      <c r="DT130" s="80"/>
      <c r="DU130" s="80"/>
      <c r="DV130" s="80"/>
      <c r="DW130" s="80"/>
      <c r="DX130" s="80"/>
      <c r="DY130" s="80"/>
      <c r="DZ130" s="80"/>
      <c r="EA130" s="80"/>
      <c r="EB130" s="80"/>
      <c r="EC130" s="80"/>
      <c r="ED130" s="80"/>
      <c r="EE130" s="80"/>
      <c r="EF130" s="80"/>
      <c r="EG130" s="80"/>
      <c r="EH130" s="80"/>
      <c r="EI130" s="80"/>
      <c r="EJ130" s="80"/>
      <c r="EK130" s="80"/>
      <c r="EL130" s="80"/>
      <c r="EM130" s="80"/>
      <c r="EN130" s="80"/>
      <c r="EO130" s="80"/>
      <c r="EP130" s="80"/>
      <c r="EQ130" s="80"/>
      <c r="ER130" s="80"/>
      <c r="ES130" s="80"/>
      <c r="ET130" s="80"/>
      <c r="EU130" s="80"/>
      <c r="EV130" s="80"/>
      <c r="EW130" s="80"/>
      <c r="EX130" s="80"/>
      <c r="EY130" s="80"/>
      <c r="EZ130" s="80"/>
      <c r="FA130" s="80"/>
      <c r="FB130" s="80"/>
      <c r="FC130" s="80"/>
      <c r="FD130" s="80"/>
      <c r="FE130" s="80"/>
      <c r="FF130" s="80"/>
      <c r="FG130" s="80"/>
      <c r="FH130" s="80"/>
      <c r="FI130" s="80"/>
      <c r="FJ130" s="80"/>
      <c r="FK130" s="80"/>
      <c r="FL130" s="80"/>
      <c r="FM130" s="80"/>
      <c r="FN130" s="80"/>
      <c r="FO130" s="80"/>
      <c r="FP130" s="80"/>
      <c r="FQ130" s="80"/>
      <c r="FR130" s="80"/>
      <c r="FS130" s="80"/>
      <c r="FT130" s="80"/>
      <c r="FU130" s="80"/>
    </row>
    <row r="131" spans="1:177" s="8" customFormat="1" ht="15">
      <c r="A131" s="162" t="s">
        <v>46</v>
      </c>
      <c r="B131" s="163" t="s">
        <v>338</v>
      </c>
      <c r="C131" s="70">
        <v>224629.2</v>
      </c>
      <c r="D131" s="70">
        <v>176785.46</v>
      </c>
      <c r="E131" s="70">
        <v>269868.35</v>
      </c>
      <c r="F131" s="70">
        <v>265200</v>
      </c>
      <c r="G131" s="140">
        <f>(((D131*(1+Parâmetros!B11)*(1+Parâmetros!C11)*(1+Parâmetros!D11))+(E131*(1+Parâmetros!C11)*(1+Parâmetros!D11)+(F131*(1+Parâmetros!D11))))/3)*(1+Parâmetros!E11)*(1+Parâmetros!E14)</f>
        <v>269002.7988818738</v>
      </c>
      <c r="H131" s="164">
        <f>G131*(1+Parâmetros!F11)*(1+Parâmetros!F14)</f>
        <v>294440.6543199698</v>
      </c>
      <c r="I131" s="164">
        <f>H131*(1+Parâmetros!G11)*(1+Parâmetros!G14)</f>
        <v>314316.52129211853</v>
      </c>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c r="CY131" s="80"/>
      <c r="CZ131" s="80"/>
      <c r="DA131" s="80"/>
      <c r="DB131" s="80"/>
      <c r="DC131" s="80"/>
      <c r="DD131" s="80"/>
      <c r="DE131" s="80"/>
      <c r="DF131" s="80"/>
      <c r="DG131" s="80"/>
      <c r="DH131" s="80"/>
      <c r="DI131" s="80"/>
      <c r="DJ131" s="80"/>
      <c r="DK131" s="80"/>
      <c r="DL131" s="80"/>
      <c r="DM131" s="80"/>
      <c r="DN131" s="80"/>
      <c r="DO131" s="80"/>
      <c r="DP131" s="80"/>
      <c r="DQ131" s="80"/>
      <c r="DR131" s="80"/>
      <c r="DS131" s="80"/>
      <c r="DT131" s="80"/>
      <c r="DU131" s="80"/>
      <c r="DV131" s="80"/>
      <c r="DW131" s="80"/>
      <c r="DX131" s="80"/>
      <c r="DY131" s="80"/>
      <c r="DZ131" s="80"/>
      <c r="EA131" s="80"/>
      <c r="EB131" s="80"/>
      <c r="EC131" s="80"/>
      <c r="ED131" s="80"/>
      <c r="EE131" s="80"/>
      <c r="EF131" s="80"/>
      <c r="EG131" s="80"/>
      <c r="EH131" s="80"/>
      <c r="EI131" s="80"/>
      <c r="EJ131" s="80"/>
      <c r="EK131" s="80"/>
      <c r="EL131" s="80"/>
      <c r="EM131" s="80"/>
      <c r="EN131" s="80"/>
      <c r="EO131" s="80"/>
      <c r="EP131" s="80"/>
      <c r="EQ131" s="80"/>
      <c r="ER131" s="80"/>
      <c r="ES131" s="80"/>
      <c r="ET131" s="80"/>
      <c r="EU131" s="80"/>
      <c r="EV131" s="80"/>
      <c r="EW131" s="80"/>
      <c r="EX131" s="80"/>
      <c r="EY131" s="80"/>
      <c r="EZ131" s="80"/>
      <c r="FA131" s="80"/>
      <c r="FB131" s="80"/>
      <c r="FC131" s="80"/>
      <c r="FD131" s="80"/>
      <c r="FE131" s="80"/>
      <c r="FF131" s="80"/>
      <c r="FG131" s="80"/>
      <c r="FH131" s="80"/>
      <c r="FI131" s="80"/>
      <c r="FJ131" s="80"/>
      <c r="FK131" s="80"/>
      <c r="FL131" s="80"/>
      <c r="FM131" s="80"/>
      <c r="FN131" s="80"/>
      <c r="FO131" s="80"/>
      <c r="FP131" s="80"/>
      <c r="FQ131" s="80"/>
      <c r="FR131" s="80"/>
      <c r="FS131" s="80"/>
      <c r="FT131" s="80"/>
      <c r="FU131" s="80"/>
    </row>
    <row r="132" spans="1:177" s="8" customFormat="1" ht="15">
      <c r="A132" s="162" t="s">
        <v>46</v>
      </c>
      <c r="B132" s="163" t="s">
        <v>339</v>
      </c>
      <c r="C132" s="70">
        <v>0</v>
      </c>
      <c r="D132" s="70">
        <v>0</v>
      </c>
      <c r="E132" s="70">
        <v>0</v>
      </c>
      <c r="F132" s="70">
        <v>0</v>
      </c>
      <c r="G132" s="140">
        <f>(((D132*(1+Parâmetros!B11)*(1+Parâmetros!C11)*(1+Parâmetros!D11))+(E132*(1+Parâmetros!C11)*(1+Parâmetros!D11)+(F132*(1+Parâmetros!D11))))/3)*(1+Parâmetros!E11)*(1+Parâmetros!E14)</f>
        <v>0</v>
      </c>
      <c r="H132" s="164">
        <f>G132*(1+Parâmetros!F11)*(1+Parâmetros!F14)</f>
        <v>0</v>
      </c>
      <c r="I132" s="164">
        <f>H132*(1+Parâmetros!G11)*(1+Parâmetros!G14)</f>
        <v>0</v>
      </c>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c r="CY132" s="80"/>
      <c r="CZ132" s="80"/>
      <c r="DA132" s="80"/>
      <c r="DB132" s="80"/>
      <c r="DC132" s="80"/>
      <c r="DD132" s="80"/>
      <c r="DE132" s="80"/>
      <c r="DF132" s="80"/>
      <c r="DG132" s="80"/>
      <c r="DH132" s="80"/>
      <c r="DI132" s="80"/>
      <c r="DJ132" s="80"/>
      <c r="DK132" s="80"/>
      <c r="DL132" s="80"/>
      <c r="DM132" s="80"/>
      <c r="DN132" s="80"/>
      <c r="DO132" s="80"/>
      <c r="DP132" s="80"/>
      <c r="DQ132" s="80"/>
      <c r="DR132" s="80"/>
      <c r="DS132" s="80"/>
      <c r="DT132" s="80"/>
      <c r="DU132" s="80"/>
      <c r="DV132" s="80"/>
      <c r="DW132" s="80"/>
      <c r="DX132" s="80"/>
      <c r="DY132" s="80"/>
      <c r="DZ132" s="80"/>
      <c r="EA132" s="80"/>
      <c r="EB132" s="80"/>
      <c r="EC132" s="80"/>
      <c r="ED132" s="80"/>
      <c r="EE132" s="80"/>
      <c r="EF132" s="80"/>
      <c r="EG132" s="80"/>
      <c r="EH132" s="80"/>
      <c r="EI132" s="80"/>
      <c r="EJ132" s="80"/>
      <c r="EK132" s="80"/>
      <c r="EL132" s="80"/>
      <c r="EM132" s="80"/>
      <c r="EN132" s="80"/>
      <c r="EO132" s="80"/>
      <c r="EP132" s="80"/>
      <c r="EQ132" s="80"/>
      <c r="ER132" s="80"/>
      <c r="ES132" s="80"/>
      <c r="ET132" s="80"/>
      <c r="EU132" s="80"/>
      <c r="EV132" s="80"/>
      <c r="EW132" s="80"/>
      <c r="EX132" s="80"/>
      <c r="EY132" s="80"/>
      <c r="EZ132" s="80"/>
      <c r="FA132" s="80"/>
      <c r="FB132" s="80"/>
      <c r="FC132" s="80"/>
      <c r="FD132" s="80"/>
      <c r="FE132" s="80"/>
      <c r="FF132" s="80"/>
      <c r="FG132" s="80"/>
      <c r="FH132" s="80"/>
      <c r="FI132" s="80"/>
      <c r="FJ132" s="80"/>
      <c r="FK132" s="80"/>
      <c r="FL132" s="80"/>
      <c r="FM132" s="80"/>
      <c r="FN132" s="80"/>
      <c r="FO132" s="80"/>
      <c r="FP132" s="80"/>
      <c r="FQ132" s="80"/>
      <c r="FR132" s="80"/>
      <c r="FS132" s="80"/>
      <c r="FT132" s="80"/>
      <c r="FU132" s="80"/>
    </row>
    <row r="133" spans="1:177" s="8" customFormat="1" ht="15.75">
      <c r="A133" s="162" t="s">
        <v>509</v>
      </c>
      <c r="B133" s="163" t="s">
        <v>517</v>
      </c>
      <c r="C133" s="70"/>
      <c r="D133" s="70"/>
      <c r="E133" s="70"/>
      <c r="F133" s="70"/>
      <c r="G133" s="140">
        <f>((D133+E133+F133)/3)*(1+Parâmetros!E11)</f>
        <v>0</v>
      </c>
      <c r="H133" s="140">
        <f>((E133+F133+G133)/3)*(1+Parâmetros!F11)</f>
        <v>0</v>
      </c>
      <c r="I133" s="140">
        <f>((F133+G133+H133)/3)*(1+Parâmetros!G11)</f>
        <v>0</v>
      </c>
      <c r="J133" s="80"/>
      <c r="K133" s="304" t="s">
        <v>513</v>
      </c>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c r="CY133" s="80"/>
      <c r="CZ133" s="80"/>
      <c r="DA133" s="80"/>
      <c r="DB133" s="80"/>
      <c r="DC133" s="80"/>
      <c r="DD133" s="80"/>
      <c r="DE133" s="80"/>
      <c r="DF133" s="80"/>
      <c r="DG133" s="80"/>
      <c r="DH133" s="80"/>
      <c r="DI133" s="80"/>
      <c r="DJ133" s="80"/>
      <c r="DK133" s="80"/>
      <c r="DL133" s="80"/>
      <c r="DM133" s="80"/>
      <c r="DN133" s="80"/>
      <c r="DO133" s="80"/>
      <c r="DP133" s="80"/>
      <c r="DQ133" s="80"/>
      <c r="DR133" s="80"/>
      <c r="DS133" s="80"/>
      <c r="DT133" s="80"/>
      <c r="DU133" s="80"/>
      <c r="DV133" s="80"/>
      <c r="DW133" s="80"/>
      <c r="DX133" s="80"/>
      <c r="DY133" s="80"/>
      <c r="DZ133" s="80"/>
      <c r="EA133" s="80"/>
      <c r="EB133" s="80"/>
      <c r="EC133" s="80"/>
      <c r="ED133" s="80"/>
      <c r="EE133" s="80"/>
      <c r="EF133" s="80"/>
      <c r="EG133" s="80"/>
      <c r="EH133" s="80"/>
      <c r="EI133" s="80"/>
      <c r="EJ133" s="80"/>
      <c r="EK133" s="80"/>
      <c r="EL133" s="80"/>
      <c r="EM133" s="80"/>
      <c r="EN133" s="80"/>
      <c r="EO133" s="80"/>
      <c r="EP133" s="80"/>
      <c r="EQ133" s="80"/>
      <c r="ER133" s="80"/>
      <c r="ES133" s="80"/>
      <c r="ET133" s="80"/>
      <c r="EU133" s="80"/>
      <c r="EV133" s="80"/>
      <c r="EW133" s="80"/>
      <c r="EX133" s="80"/>
      <c r="EY133" s="80"/>
      <c r="EZ133" s="80"/>
      <c r="FA133" s="80"/>
      <c r="FB133" s="80"/>
      <c r="FC133" s="80"/>
      <c r="FD133" s="80"/>
      <c r="FE133" s="80"/>
      <c r="FF133" s="80"/>
      <c r="FG133" s="80"/>
      <c r="FH133" s="80"/>
      <c r="FI133" s="80"/>
      <c r="FJ133" s="80"/>
      <c r="FK133" s="80"/>
      <c r="FL133" s="80"/>
      <c r="FM133" s="80"/>
      <c r="FN133" s="80"/>
      <c r="FO133" s="80"/>
      <c r="FP133" s="80"/>
      <c r="FQ133" s="80"/>
      <c r="FR133" s="80"/>
      <c r="FS133" s="80"/>
      <c r="FT133" s="80"/>
      <c r="FU133" s="80"/>
    </row>
    <row r="134" spans="1:177" s="71" customFormat="1" ht="15.75">
      <c r="A134" s="149" t="s">
        <v>48</v>
      </c>
      <c r="B134" s="150" t="s">
        <v>2</v>
      </c>
      <c r="C134" s="345">
        <f aca="true" t="shared" si="28" ref="C134:I134">C135+C140+C145</f>
        <v>4542996.53</v>
      </c>
      <c r="D134" s="345">
        <f t="shared" si="28"/>
        <v>6781750.530000001</v>
      </c>
      <c r="E134" s="345">
        <f t="shared" si="28"/>
        <v>17020017.56</v>
      </c>
      <c r="F134" s="345">
        <f t="shared" si="28"/>
        <v>17710100</v>
      </c>
      <c r="G134" s="151">
        <f t="shared" si="28"/>
        <v>18825589.590702847</v>
      </c>
      <c r="H134" s="151">
        <f t="shared" si="28"/>
        <v>16802937.037520718</v>
      </c>
      <c r="I134" s="151">
        <f t="shared" si="28"/>
        <v>20103148.027119324</v>
      </c>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c r="CS134" s="80"/>
      <c r="CT134" s="80"/>
      <c r="CU134" s="80"/>
      <c r="CV134" s="80"/>
      <c r="CW134" s="80"/>
      <c r="CX134" s="80"/>
      <c r="CY134" s="80"/>
      <c r="CZ134" s="80"/>
      <c r="DA134" s="80"/>
      <c r="DB134" s="80"/>
      <c r="DC134" s="80"/>
      <c r="DD134" s="80"/>
      <c r="DE134" s="80"/>
      <c r="DF134" s="80"/>
      <c r="DG134" s="80"/>
      <c r="DH134" s="80"/>
      <c r="DI134" s="80"/>
      <c r="DJ134" s="80"/>
      <c r="DK134" s="80"/>
      <c r="DL134" s="80"/>
      <c r="DM134" s="80"/>
      <c r="DN134" s="80"/>
      <c r="DO134" s="80"/>
      <c r="DP134" s="80"/>
      <c r="DQ134" s="80"/>
      <c r="DR134" s="80"/>
      <c r="DS134" s="80"/>
      <c r="DT134" s="80"/>
      <c r="DU134" s="80"/>
      <c r="DV134" s="80"/>
      <c r="DW134" s="80"/>
      <c r="DX134" s="80"/>
      <c r="DY134" s="80"/>
      <c r="DZ134" s="80"/>
      <c r="EA134" s="80"/>
      <c r="EB134" s="80"/>
      <c r="EC134" s="80"/>
      <c r="ED134" s="80"/>
      <c r="EE134" s="80"/>
      <c r="EF134" s="80"/>
      <c r="EG134" s="80"/>
      <c r="EH134" s="80"/>
      <c r="EI134" s="80"/>
      <c r="EJ134" s="80"/>
      <c r="EK134" s="80"/>
      <c r="EL134" s="80"/>
      <c r="EM134" s="80"/>
      <c r="EN134" s="80"/>
      <c r="EO134" s="80"/>
      <c r="EP134" s="80"/>
      <c r="EQ134" s="80"/>
      <c r="ER134" s="80"/>
      <c r="ES134" s="80"/>
      <c r="ET134" s="80"/>
      <c r="EU134" s="80"/>
      <c r="EV134" s="80"/>
      <c r="EW134" s="80"/>
      <c r="EX134" s="80"/>
      <c r="EY134" s="80"/>
      <c r="EZ134" s="80"/>
      <c r="FA134" s="80"/>
      <c r="FB134" s="80"/>
      <c r="FC134" s="80"/>
      <c r="FD134" s="80"/>
      <c r="FE134" s="80"/>
      <c r="FF134" s="80"/>
      <c r="FG134" s="80"/>
      <c r="FH134" s="80"/>
      <c r="FI134" s="80"/>
      <c r="FJ134" s="80"/>
      <c r="FK134" s="80"/>
      <c r="FL134" s="80"/>
      <c r="FM134" s="80"/>
      <c r="FN134" s="80"/>
      <c r="FO134" s="80"/>
      <c r="FP134" s="80"/>
      <c r="FQ134" s="80"/>
      <c r="FR134" s="80"/>
      <c r="FS134" s="80"/>
      <c r="FT134" s="80"/>
      <c r="FU134" s="80"/>
    </row>
    <row r="135" spans="1:177" s="71" customFormat="1" ht="15.75">
      <c r="A135" s="149" t="s">
        <v>49</v>
      </c>
      <c r="B135" s="150" t="s">
        <v>3</v>
      </c>
      <c r="C135" s="345">
        <f aca="true" t="shared" si="29" ref="C135:I135">C136+C137+C138+C139</f>
        <v>1139425.01</v>
      </c>
      <c r="D135" s="345">
        <f t="shared" si="29"/>
        <v>5421753.970000001</v>
      </c>
      <c r="E135" s="345">
        <f t="shared" si="29"/>
        <v>15804326.5</v>
      </c>
      <c r="F135" s="345">
        <f t="shared" si="29"/>
        <v>16060100</v>
      </c>
      <c r="G135" s="151">
        <f t="shared" si="29"/>
        <v>17293076.36916575</v>
      </c>
      <c r="H135" s="151">
        <f t="shared" si="29"/>
        <v>15218011.86380705</v>
      </c>
      <c r="I135" s="151">
        <f t="shared" si="29"/>
        <v>18465444.845120993</v>
      </c>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c r="CY135" s="80"/>
      <c r="CZ135" s="80"/>
      <c r="DA135" s="80"/>
      <c r="DB135" s="80"/>
      <c r="DC135" s="80"/>
      <c r="DD135" s="80"/>
      <c r="DE135" s="80"/>
      <c r="DF135" s="80"/>
      <c r="DG135" s="80"/>
      <c r="DH135" s="80"/>
      <c r="DI135" s="80"/>
      <c r="DJ135" s="80"/>
      <c r="DK135" s="80"/>
      <c r="DL135" s="80"/>
      <c r="DM135" s="80"/>
      <c r="DN135" s="80"/>
      <c r="DO135" s="80"/>
      <c r="DP135" s="80"/>
      <c r="DQ135" s="80"/>
      <c r="DR135" s="80"/>
      <c r="DS135" s="80"/>
      <c r="DT135" s="80"/>
      <c r="DU135" s="80"/>
      <c r="DV135" s="80"/>
      <c r="DW135" s="80"/>
      <c r="DX135" s="80"/>
      <c r="DY135" s="80"/>
      <c r="DZ135" s="80"/>
      <c r="EA135" s="80"/>
      <c r="EB135" s="80"/>
      <c r="EC135" s="80"/>
      <c r="ED135" s="80"/>
      <c r="EE135" s="80"/>
      <c r="EF135" s="80"/>
      <c r="EG135" s="80"/>
      <c r="EH135" s="80"/>
      <c r="EI135" s="80"/>
      <c r="EJ135" s="80"/>
      <c r="EK135" s="80"/>
      <c r="EL135" s="80"/>
      <c r="EM135" s="80"/>
      <c r="EN135" s="80"/>
      <c r="EO135" s="80"/>
      <c r="EP135" s="80"/>
      <c r="EQ135" s="80"/>
      <c r="ER135" s="80"/>
      <c r="ES135" s="80"/>
      <c r="ET135" s="80"/>
      <c r="EU135" s="80"/>
      <c r="EV135" s="80"/>
      <c r="EW135" s="80"/>
      <c r="EX135" s="80"/>
      <c r="EY135" s="80"/>
      <c r="EZ135" s="80"/>
      <c r="FA135" s="80"/>
      <c r="FB135" s="80"/>
      <c r="FC135" s="80"/>
      <c r="FD135" s="80"/>
      <c r="FE135" s="80"/>
      <c r="FF135" s="80"/>
      <c r="FG135" s="80"/>
      <c r="FH135" s="80"/>
      <c r="FI135" s="80"/>
      <c r="FJ135" s="80"/>
      <c r="FK135" s="80"/>
      <c r="FL135" s="80"/>
      <c r="FM135" s="80"/>
      <c r="FN135" s="80"/>
      <c r="FO135" s="80"/>
      <c r="FP135" s="80"/>
      <c r="FQ135" s="80"/>
      <c r="FR135" s="80"/>
      <c r="FS135" s="80"/>
      <c r="FT135" s="80"/>
      <c r="FU135" s="80"/>
    </row>
    <row r="136" spans="1:177" s="8" customFormat="1" ht="15">
      <c r="A136" s="162" t="s">
        <v>49</v>
      </c>
      <c r="B136" s="163" t="s">
        <v>340</v>
      </c>
      <c r="C136" s="344">
        <v>1133476.01</v>
      </c>
      <c r="D136" s="344">
        <v>5406061.98</v>
      </c>
      <c r="E136" s="344">
        <v>15789350.6</v>
      </c>
      <c r="F136" s="344">
        <v>16000000</v>
      </c>
      <c r="G136" s="140">
        <v>17200000</v>
      </c>
      <c r="H136" s="164">
        <v>15000000</v>
      </c>
      <c r="I136" s="164">
        <v>18000000</v>
      </c>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c r="CU136" s="80"/>
      <c r="CV136" s="80"/>
      <c r="CW136" s="80"/>
      <c r="CX136" s="80"/>
      <c r="CY136" s="80"/>
      <c r="CZ136" s="80"/>
      <c r="DA136" s="80"/>
      <c r="DB136" s="80"/>
      <c r="DC136" s="80"/>
      <c r="DD136" s="80"/>
      <c r="DE136" s="80"/>
      <c r="DF136" s="80"/>
      <c r="DG136" s="80"/>
      <c r="DH136" s="80"/>
      <c r="DI136" s="80"/>
      <c r="DJ136" s="80"/>
      <c r="DK136" s="80"/>
      <c r="DL136" s="80"/>
      <c r="DM136" s="80"/>
      <c r="DN136" s="80"/>
      <c r="DO136" s="80"/>
      <c r="DP136" s="80"/>
      <c r="DQ136" s="80"/>
      <c r="DR136" s="80"/>
      <c r="DS136" s="80"/>
      <c r="DT136" s="80"/>
      <c r="DU136" s="80"/>
      <c r="DV136" s="80"/>
      <c r="DW136" s="80"/>
      <c r="DX136" s="80"/>
      <c r="DY136" s="80"/>
      <c r="DZ136" s="80"/>
      <c r="EA136" s="80"/>
      <c r="EB136" s="80"/>
      <c r="EC136" s="80"/>
      <c r="ED136" s="80"/>
      <c r="EE136" s="80"/>
      <c r="EF136" s="80"/>
      <c r="EG136" s="80"/>
      <c r="EH136" s="80"/>
      <c r="EI136" s="80"/>
      <c r="EJ136" s="80"/>
      <c r="EK136" s="80"/>
      <c r="EL136" s="80"/>
      <c r="EM136" s="80"/>
      <c r="EN136" s="80"/>
      <c r="EO136" s="80"/>
      <c r="EP136" s="80"/>
      <c r="EQ136" s="80"/>
      <c r="ER136" s="80"/>
      <c r="ES136" s="80"/>
      <c r="ET136" s="80"/>
      <c r="EU136" s="80"/>
      <c r="EV136" s="80"/>
      <c r="EW136" s="80"/>
      <c r="EX136" s="80"/>
      <c r="EY136" s="80"/>
      <c r="EZ136" s="80"/>
      <c r="FA136" s="80"/>
      <c r="FB136" s="80"/>
      <c r="FC136" s="80"/>
      <c r="FD136" s="80"/>
      <c r="FE136" s="80"/>
      <c r="FF136" s="80"/>
      <c r="FG136" s="80"/>
      <c r="FH136" s="80"/>
      <c r="FI136" s="80"/>
      <c r="FJ136" s="80"/>
      <c r="FK136" s="80"/>
      <c r="FL136" s="80"/>
      <c r="FM136" s="80"/>
      <c r="FN136" s="80"/>
      <c r="FO136" s="80"/>
      <c r="FP136" s="80"/>
      <c r="FQ136" s="80"/>
      <c r="FR136" s="80"/>
      <c r="FS136" s="80"/>
      <c r="FT136" s="80"/>
      <c r="FU136" s="80"/>
    </row>
    <row r="137" spans="1:177" s="8" customFormat="1" ht="15">
      <c r="A137" s="162" t="s">
        <v>49</v>
      </c>
      <c r="B137" s="163" t="s">
        <v>341</v>
      </c>
      <c r="C137" s="70">
        <v>5949</v>
      </c>
      <c r="D137" s="70">
        <v>15691.99</v>
      </c>
      <c r="E137" s="70">
        <v>14975.9</v>
      </c>
      <c r="F137" s="70">
        <v>60100</v>
      </c>
      <c r="G137" s="140">
        <f>(((D137*(1+Parâmetros!B11)*(1+Parâmetros!C11)*(1+Parâmetros!D11))+(E137*(1+Parâmetros!C11)*(1+Parâmetros!D11)+(F137*(1+Parâmetros!D11))))/3)*(1+Parâmetros!E11)*(1+Parâmetros!E20)</f>
        <v>93076.3691657494</v>
      </c>
      <c r="H137" s="164">
        <f>G137*(1+Parâmetros!F11)*(1+Parâmetros!F20)</f>
        <v>218011.86380705077</v>
      </c>
      <c r="I137" s="164">
        <f>H137*(1+Parâmetros!G11)*(1+Parâmetros!G20)</f>
        <v>465444.845120993</v>
      </c>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0"/>
      <c r="CY137" s="80"/>
      <c r="CZ137" s="80"/>
      <c r="DA137" s="80"/>
      <c r="DB137" s="80"/>
      <c r="DC137" s="80"/>
      <c r="DD137" s="80"/>
      <c r="DE137" s="80"/>
      <c r="DF137" s="80"/>
      <c r="DG137" s="80"/>
      <c r="DH137" s="80"/>
      <c r="DI137" s="80"/>
      <c r="DJ137" s="80"/>
      <c r="DK137" s="80"/>
      <c r="DL137" s="80"/>
      <c r="DM137" s="80"/>
      <c r="DN137" s="80"/>
      <c r="DO137" s="80"/>
      <c r="DP137" s="80"/>
      <c r="DQ137" s="80"/>
      <c r="DR137" s="80"/>
      <c r="DS137" s="80"/>
      <c r="DT137" s="80"/>
      <c r="DU137" s="80"/>
      <c r="DV137" s="80"/>
      <c r="DW137" s="80"/>
      <c r="DX137" s="80"/>
      <c r="DY137" s="80"/>
      <c r="DZ137" s="80"/>
      <c r="EA137" s="80"/>
      <c r="EB137" s="80"/>
      <c r="EC137" s="80"/>
      <c r="ED137" s="80"/>
      <c r="EE137" s="80"/>
      <c r="EF137" s="80"/>
      <c r="EG137" s="80"/>
      <c r="EH137" s="80"/>
      <c r="EI137" s="80"/>
      <c r="EJ137" s="80"/>
      <c r="EK137" s="80"/>
      <c r="EL137" s="80"/>
      <c r="EM137" s="80"/>
      <c r="EN137" s="80"/>
      <c r="EO137" s="80"/>
      <c r="EP137" s="80"/>
      <c r="EQ137" s="80"/>
      <c r="ER137" s="80"/>
      <c r="ES137" s="80"/>
      <c r="ET137" s="80"/>
      <c r="EU137" s="80"/>
      <c r="EV137" s="80"/>
      <c r="EW137" s="80"/>
      <c r="EX137" s="80"/>
      <c r="EY137" s="80"/>
      <c r="EZ137" s="80"/>
      <c r="FA137" s="80"/>
      <c r="FB137" s="80"/>
      <c r="FC137" s="80"/>
      <c r="FD137" s="80"/>
      <c r="FE137" s="80"/>
      <c r="FF137" s="80"/>
      <c r="FG137" s="80"/>
      <c r="FH137" s="80"/>
      <c r="FI137" s="80"/>
      <c r="FJ137" s="80"/>
      <c r="FK137" s="80"/>
      <c r="FL137" s="80"/>
      <c r="FM137" s="80"/>
      <c r="FN137" s="80"/>
      <c r="FO137" s="80"/>
      <c r="FP137" s="80"/>
      <c r="FQ137" s="80"/>
      <c r="FR137" s="80"/>
      <c r="FS137" s="80"/>
      <c r="FT137" s="80"/>
      <c r="FU137" s="80"/>
    </row>
    <row r="138" spans="1:177" s="8" customFormat="1" ht="15">
      <c r="A138" s="162" t="s">
        <v>49</v>
      </c>
      <c r="B138" s="163" t="s">
        <v>170</v>
      </c>
      <c r="C138" s="70">
        <v>0</v>
      </c>
      <c r="D138" s="70">
        <v>0</v>
      </c>
      <c r="E138" s="70">
        <v>0</v>
      </c>
      <c r="F138" s="70">
        <v>0</v>
      </c>
      <c r="G138" s="140">
        <f>(((D138*(1+Parâmetros!B11)*(1+Parâmetros!C11)*(1+Parâmetros!D11))+(E138*(1+Parâmetros!C11)*(1+Parâmetros!D11)+(F138*(1+Parâmetros!D11))))/3)*(1+Parâmetros!E11)*(1+Parâmetros!E20)</f>
        <v>0</v>
      </c>
      <c r="H138" s="164">
        <f>G138*(1+Parâmetros!F11)*(1+Parâmetros!F20)</f>
        <v>0</v>
      </c>
      <c r="I138" s="164">
        <f>H138*(1+Parâmetros!G11)*(1+Parâmetros!G20)</f>
        <v>0</v>
      </c>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80"/>
      <c r="CA138" s="80"/>
      <c r="CB138" s="80"/>
      <c r="CC138" s="80"/>
      <c r="CD138" s="80"/>
      <c r="CE138" s="80"/>
      <c r="CF138" s="80"/>
      <c r="CG138" s="80"/>
      <c r="CH138" s="80"/>
      <c r="CI138" s="80"/>
      <c r="CJ138" s="80"/>
      <c r="CK138" s="80"/>
      <c r="CL138" s="80"/>
      <c r="CM138" s="80"/>
      <c r="CN138" s="80"/>
      <c r="CO138" s="80"/>
      <c r="CP138" s="80"/>
      <c r="CQ138" s="80"/>
      <c r="CR138" s="80"/>
      <c r="CS138" s="80"/>
      <c r="CT138" s="80"/>
      <c r="CU138" s="80"/>
      <c r="CV138" s="80"/>
      <c r="CW138" s="80"/>
      <c r="CX138" s="80"/>
      <c r="CY138" s="80"/>
      <c r="CZ138" s="80"/>
      <c r="DA138" s="80"/>
      <c r="DB138" s="80"/>
      <c r="DC138" s="80"/>
      <c r="DD138" s="80"/>
      <c r="DE138" s="80"/>
      <c r="DF138" s="80"/>
      <c r="DG138" s="80"/>
      <c r="DH138" s="80"/>
      <c r="DI138" s="80"/>
      <c r="DJ138" s="80"/>
      <c r="DK138" s="80"/>
      <c r="DL138" s="80"/>
      <c r="DM138" s="80"/>
      <c r="DN138" s="80"/>
      <c r="DO138" s="80"/>
      <c r="DP138" s="80"/>
      <c r="DQ138" s="80"/>
      <c r="DR138" s="80"/>
      <c r="DS138" s="80"/>
      <c r="DT138" s="80"/>
      <c r="DU138" s="80"/>
      <c r="DV138" s="80"/>
      <c r="DW138" s="80"/>
      <c r="DX138" s="80"/>
      <c r="DY138" s="80"/>
      <c r="DZ138" s="80"/>
      <c r="EA138" s="80"/>
      <c r="EB138" s="80"/>
      <c r="EC138" s="80"/>
      <c r="ED138" s="80"/>
      <c r="EE138" s="80"/>
      <c r="EF138" s="80"/>
      <c r="EG138" s="80"/>
      <c r="EH138" s="80"/>
      <c r="EI138" s="80"/>
      <c r="EJ138" s="80"/>
      <c r="EK138" s="80"/>
      <c r="EL138" s="80"/>
      <c r="EM138" s="80"/>
      <c r="EN138" s="80"/>
      <c r="EO138" s="80"/>
      <c r="EP138" s="80"/>
      <c r="EQ138" s="80"/>
      <c r="ER138" s="80"/>
      <c r="ES138" s="80"/>
      <c r="ET138" s="80"/>
      <c r="EU138" s="80"/>
      <c r="EV138" s="80"/>
      <c r="EW138" s="80"/>
      <c r="EX138" s="80"/>
      <c r="EY138" s="80"/>
      <c r="EZ138" s="80"/>
      <c r="FA138" s="80"/>
      <c r="FB138" s="80"/>
      <c r="FC138" s="80"/>
      <c r="FD138" s="80"/>
      <c r="FE138" s="80"/>
      <c r="FF138" s="80"/>
      <c r="FG138" s="80"/>
      <c r="FH138" s="80"/>
      <c r="FI138" s="80"/>
      <c r="FJ138" s="80"/>
      <c r="FK138" s="80"/>
      <c r="FL138" s="80"/>
      <c r="FM138" s="80"/>
      <c r="FN138" s="80"/>
      <c r="FO138" s="80"/>
      <c r="FP138" s="80"/>
      <c r="FQ138" s="80"/>
      <c r="FR138" s="80"/>
      <c r="FS138" s="80"/>
      <c r="FT138" s="80"/>
      <c r="FU138" s="80"/>
    </row>
    <row r="139" spans="1:177" s="8" customFormat="1" ht="15.75">
      <c r="A139" s="162" t="s">
        <v>510</v>
      </c>
      <c r="B139" s="163" t="s">
        <v>518</v>
      </c>
      <c r="C139" s="70"/>
      <c r="D139" s="70"/>
      <c r="E139" s="70"/>
      <c r="F139" s="70"/>
      <c r="G139" s="140">
        <f>((D139+E139+F139)/3)*(1+Parâmetros!E11)</f>
        <v>0</v>
      </c>
      <c r="H139" s="140">
        <f>((E139+F139+G139)/3)*(1+Parâmetros!F11)</f>
        <v>0</v>
      </c>
      <c r="I139" s="140">
        <f>((F139+G139+H139)/3)*(1+Parâmetros!G11)</f>
        <v>0</v>
      </c>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c r="BJ139" s="80"/>
      <c r="BK139" s="80"/>
      <c r="BL139" s="80"/>
      <c r="BM139" s="80"/>
      <c r="BN139" s="80"/>
      <c r="BO139" s="80"/>
      <c r="BP139" s="80"/>
      <c r="BQ139" s="80"/>
      <c r="BR139" s="80"/>
      <c r="BS139" s="80"/>
      <c r="BT139" s="80"/>
      <c r="BU139" s="80"/>
      <c r="BV139" s="80"/>
      <c r="BW139" s="80"/>
      <c r="BX139" s="80"/>
      <c r="BY139" s="80"/>
      <c r="BZ139" s="80"/>
      <c r="CA139" s="80"/>
      <c r="CB139" s="80"/>
      <c r="CC139" s="80"/>
      <c r="CD139" s="80"/>
      <c r="CE139" s="80"/>
      <c r="CF139" s="80"/>
      <c r="CG139" s="80"/>
      <c r="CH139" s="80"/>
      <c r="CI139" s="80"/>
      <c r="CJ139" s="80"/>
      <c r="CK139" s="80"/>
      <c r="CL139" s="80"/>
      <c r="CM139" s="80"/>
      <c r="CN139" s="80"/>
      <c r="CO139" s="80"/>
      <c r="CP139" s="80"/>
      <c r="CQ139" s="80"/>
      <c r="CR139" s="80"/>
      <c r="CS139" s="80"/>
      <c r="CT139" s="80"/>
      <c r="CU139" s="80"/>
      <c r="CV139" s="80"/>
      <c r="CW139" s="80"/>
      <c r="CX139" s="80"/>
      <c r="CY139" s="80"/>
      <c r="CZ139" s="80"/>
      <c r="DA139" s="80"/>
      <c r="DB139" s="80"/>
      <c r="DC139" s="80"/>
      <c r="DD139" s="80"/>
      <c r="DE139" s="80"/>
      <c r="DF139" s="80"/>
      <c r="DG139" s="80"/>
      <c r="DH139" s="80"/>
      <c r="DI139" s="80"/>
      <c r="DJ139" s="80"/>
      <c r="DK139" s="80"/>
      <c r="DL139" s="80"/>
      <c r="DM139" s="80"/>
      <c r="DN139" s="80"/>
      <c r="DO139" s="80"/>
      <c r="DP139" s="80"/>
      <c r="DQ139" s="80"/>
      <c r="DR139" s="80"/>
      <c r="DS139" s="80"/>
      <c r="DT139" s="80"/>
      <c r="DU139" s="80"/>
      <c r="DV139" s="80"/>
      <c r="DW139" s="80"/>
      <c r="DX139" s="80"/>
      <c r="DY139" s="80"/>
      <c r="DZ139" s="80"/>
      <c r="EA139" s="80"/>
      <c r="EB139" s="80"/>
      <c r="EC139" s="80"/>
      <c r="ED139" s="80"/>
      <c r="EE139" s="80"/>
      <c r="EF139" s="80"/>
      <c r="EG139" s="80"/>
      <c r="EH139" s="80"/>
      <c r="EI139" s="80"/>
      <c r="EJ139" s="80"/>
      <c r="EK139" s="80"/>
      <c r="EL139" s="80"/>
      <c r="EM139" s="80"/>
      <c r="EN139" s="80"/>
      <c r="EO139" s="80"/>
      <c r="EP139" s="80"/>
      <c r="EQ139" s="80"/>
      <c r="ER139" s="80"/>
      <c r="ES139" s="80"/>
      <c r="ET139" s="80"/>
      <c r="EU139" s="80"/>
      <c r="EV139" s="80"/>
      <c r="EW139" s="80"/>
      <c r="EX139" s="80"/>
      <c r="EY139" s="80"/>
      <c r="EZ139" s="80"/>
      <c r="FA139" s="80"/>
      <c r="FB139" s="80"/>
      <c r="FC139" s="80"/>
      <c r="FD139" s="80"/>
      <c r="FE139" s="80"/>
      <c r="FF139" s="80"/>
      <c r="FG139" s="80"/>
      <c r="FH139" s="80"/>
      <c r="FI139" s="80"/>
      <c r="FJ139" s="80"/>
      <c r="FK139" s="80"/>
      <c r="FL139" s="80"/>
      <c r="FM139" s="80"/>
      <c r="FN139" s="80"/>
      <c r="FO139" s="80"/>
      <c r="FP139" s="80"/>
      <c r="FQ139" s="80"/>
      <c r="FR139" s="80"/>
      <c r="FS139" s="80"/>
      <c r="FT139" s="80"/>
      <c r="FU139" s="80"/>
    </row>
    <row r="140" spans="1:177" s="71" customFormat="1" ht="15.75">
      <c r="A140" s="149" t="s">
        <v>50</v>
      </c>
      <c r="B140" s="150" t="s">
        <v>4</v>
      </c>
      <c r="C140" s="151">
        <f aca="true" t="shared" si="30" ref="C140:I140">C141+C142+C143+C144</f>
        <v>0</v>
      </c>
      <c r="D140" s="151">
        <f t="shared" si="30"/>
        <v>0</v>
      </c>
      <c r="E140" s="151">
        <f t="shared" si="30"/>
        <v>0</v>
      </c>
      <c r="F140" s="151">
        <f t="shared" si="30"/>
        <v>0</v>
      </c>
      <c r="G140" s="151">
        <f t="shared" si="30"/>
        <v>0</v>
      </c>
      <c r="H140" s="151">
        <f t="shared" si="30"/>
        <v>0</v>
      </c>
      <c r="I140" s="151">
        <f t="shared" si="30"/>
        <v>0</v>
      </c>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c r="BJ140" s="80"/>
      <c r="BK140" s="80"/>
      <c r="BL140" s="80"/>
      <c r="BM140" s="80"/>
      <c r="BN140" s="80"/>
      <c r="BO140" s="80"/>
      <c r="BP140" s="80"/>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80"/>
      <c r="CM140" s="80"/>
      <c r="CN140" s="80"/>
      <c r="CO140" s="80"/>
      <c r="CP140" s="80"/>
      <c r="CQ140" s="80"/>
      <c r="CR140" s="80"/>
      <c r="CS140" s="80"/>
      <c r="CT140" s="80"/>
      <c r="CU140" s="80"/>
      <c r="CV140" s="80"/>
      <c r="CW140" s="80"/>
      <c r="CX140" s="80"/>
      <c r="CY140" s="80"/>
      <c r="CZ140" s="80"/>
      <c r="DA140" s="80"/>
      <c r="DB140" s="80"/>
      <c r="DC140" s="80"/>
      <c r="DD140" s="80"/>
      <c r="DE140" s="80"/>
      <c r="DF140" s="80"/>
      <c r="DG140" s="80"/>
      <c r="DH140" s="80"/>
      <c r="DI140" s="80"/>
      <c r="DJ140" s="80"/>
      <c r="DK140" s="80"/>
      <c r="DL140" s="80"/>
      <c r="DM140" s="80"/>
      <c r="DN140" s="80"/>
      <c r="DO140" s="80"/>
      <c r="DP140" s="80"/>
      <c r="DQ140" s="80"/>
      <c r="DR140" s="80"/>
      <c r="DS140" s="80"/>
      <c r="DT140" s="80"/>
      <c r="DU140" s="80"/>
      <c r="DV140" s="80"/>
      <c r="DW140" s="80"/>
      <c r="DX140" s="80"/>
      <c r="DY140" s="80"/>
      <c r="DZ140" s="80"/>
      <c r="EA140" s="80"/>
      <c r="EB140" s="80"/>
      <c r="EC140" s="80"/>
      <c r="ED140" s="80"/>
      <c r="EE140" s="80"/>
      <c r="EF140" s="80"/>
      <c r="EG140" s="80"/>
      <c r="EH140" s="80"/>
      <c r="EI140" s="80"/>
      <c r="EJ140" s="80"/>
      <c r="EK140" s="80"/>
      <c r="EL140" s="80"/>
      <c r="EM140" s="80"/>
      <c r="EN140" s="80"/>
      <c r="EO140" s="80"/>
      <c r="EP140" s="80"/>
      <c r="EQ140" s="80"/>
      <c r="ER140" s="80"/>
      <c r="ES140" s="80"/>
      <c r="ET140" s="80"/>
      <c r="EU140" s="80"/>
      <c r="EV140" s="80"/>
      <c r="EW140" s="80"/>
      <c r="EX140" s="80"/>
      <c r="EY140" s="80"/>
      <c r="EZ140" s="80"/>
      <c r="FA140" s="80"/>
      <c r="FB140" s="80"/>
      <c r="FC140" s="80"/>
      <c r="FD140" s="80"/>
      <c r="FE140" s="80"/>
      <c r="FF140" s="80"/>
      <c r="FG140" s="80"/>
      <c r="FH140" s="80"/>
      <c r="FI140" s="80"/>
      <c r="FJ140" s="80"/>
      <c r="FK140" s="80"/>
      <c r="FL140" s="80"/>
      <c r="FM140" s="80"/>
      <c r="FN140" s="80"/>
      <c r="FO140" s="80"/>
      <c r="FP140" s="80"/>
      <c r="FQ140" s="80"/>
      <c r="FR140" s="80"/>
      <c r="FS140" s="80"/>
      <c r="FT140" s="80"/>
      <c r="FU140" s="80"/>
    </row>
    <row r="141" spans="1:177" ht="15">
      <c r="A141" s="162" t="s">
        <v>51</v>
      </c>
      <c r="B141" s="165" t="s">
        <v>52</v>
      </c>
      <c r="C141" s="70">
        <v>0</v>
      </c>
      <c r="D141" s="70">
        <v>0</v>
      </c>
      <c r="E141" s="70">
        <v>0</v>
      </c>
      <c r="F141" s="70">
        <v>0</v>
      </c>
      <c r="G141" s="140">
        <f>(((D141*(1+Parâmetros!B11)*(1+Parâmetros!C11)*(1+Parâmetros!D11))+(E141*(1+Parâmetros!C11)*(1+Parâmetros!D11)+(F141*(1+Parâmetros!D11))))/3)*(1+Parâmetros!E11)</f>
        <v>0</v>
      </c>
      <c r="H141" s="164">
        <f>G141*(1+Parâmetros!F11)</f>
        <v>0</v>
      </c>
      <c r="I141" s="164">
        <f>H141*(1+Parâmetros!G11)</f>
        <v>0</v>
      </c>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BD141" s="66"/>
      <c r="BE141" s="66"/>
      <c r="BF141" s="66"/>
      <c r="BG141" s="66"/>
      <c r="BH141" s="66"/>
      <c r="BI141" s="66"/>
      <c r="BJ141" s="66"/>
      <c r="BK141" s="66"/>
      <c r="BL141" s="66"/>
      <c r="BM141" s="66"/>
      <c r="BN141" s="66"/>
      <c r="BO141" s="66"/>
      <c r="BP141" s="66"/>
      <c r="BQ141" s="66"/>
      <c r="BR141" s="66"/>
      <c r="BS141" s="66"/>
      <c r="BT141" s="66"/>
      <c r="BU141" s="66"/>
      <c r="BV141" s="66"/>
      <c r="BW141" s="66"/>
      <c r="BX141" s="66"/>
      <c r="BY141" s="66"/>
      <c r="BZ141" s="66"/>
      <c r="CA141" s="66"/>
      <c r="CB141" s="66"/>
      <c r="CC141" s="66"/>
      <c r="CD141" s="66"/>
      <c r="CE141" s="66"/>
      <c r="CF141" s="66"/>
      <c r="CG141" s="66"/>
      <c r="CH141" s="66"/>
      <c r="CI141" s="66"/>
      <c r="CJ141" s="66"/>
      <c r="CK141" s="66"/>
      <c r="CL141" s="66"/>
      <c r="CM141" s="66"/>
      <c r="CN141" s="66"/>
      <c r="CO141" s="66"/>
      <c r="CP141" s="66"/>
      <c r="CQ141" s="66"/>
      <c r="CR141" s="66"/>
      <c r="CS141" s="66"/>
      <c r="CT141" s="66"/>
      <c r="CU141" s="66"/>
      <c r="CV141" s="66"/>
      <c r="CW141" s="66"/>
      <c r="CX141" s="66"/>
      <c r="CY141" s="66"/>
      <c r="CZ141" s="66"/>
      <c r="DA141" s="66"/>
      <c r="DB141" s="66"/>
      <c r="DC141" s="66"/>
      <c r="DD141" s="66"/>
      <c r="DE141" s="66"/>
      <c r="DF141" s="66"/>
      <c r="DG141" s="66"/>
      <c r="DH141" s="66"/>
      <c r="DI141" s="66"/>
      <c r="DJ141" s="66"/>
      <c r="DK141" s="66"/>
      <c r="DL141" s="66"/>
      <c r="DM141" s="66"/>
      <c r="DN141" s="66"/>
      <c r="DO141" s="66"/>
      <c r="DP141" s="66"/>
      <c r="DQ141" s="66"/>
      <c r="DR141" s="66"/>
      <c r="DS141" s="66"/>
      <c r="DT141" s="66"/>
      <c r="DU141" s="66"/>
      <c r="DV141" s="66"/>
      <c r="DW141" s="66"/>
      <c r="DX141" s="66"/>
      <c r="DY141" s="66"/>
      <c r="DZ141" s="66"/>
      <c r="EA141" s="66"/>
      <c r="EB141" s="66"/>
      <c r="EC141" s="66"/>
      <c r="ED141" s="66"/>
      <c r="EE141" s="66"/>
      <c r="EF141" s="66"/>
      <c r="EG141" s="66"/>
      <c r="EH141" s="66"/>
      <c r="EI141" s="66"/>
      <c r="EJ141" s="66"/>
      <c r="EK141" s="66"/>
      <c r="EL141" s="66"/>
      <c r="EM141" s="66"/>
      <c r="EN141" s="66"/>
      <c r="EO141" s="66"/>
      <c r="EP141" s="66"/>
      <c r="EQ141" s="66"/>
      <c r="ER141" s="66"/>
      <c r="ES141" s="66"/>
      <c r="ET141" s="66"/>
      <c r="EU141" s="66"/>
      <c r="EV141" s="66"/>
      <c r="EW141" s="66"/>
      <c r="EX141" s="66"/>
      <c r="EY141" s="66"/>
      <c r="EZ141" s="66"/>
      <c r="FA141" s="66"/>
      <c r="FB141" s="66"/>
      <c r="FC141" s="66"/>
      <c r="FD141" s="66"/>
      <c r="FE141" s="66"/>
      <c r="FF141" s="66"/>
      <c r="FG141" s="66"/>
      <c r="FH141" s="66"/>
      <c r="FI141" s="66"/>
      <c r="FJ141" s="66"/>
      <c r="FK141" s="66"/>
      <c r="FL141" s="66"/>
      <c r="FM141" s="66"/>
      <c r="FN141" s="66"/>
      <c r="FO141" s="66"/>
      <c r="FP141" s="66"/>
      <c r="FQ141" s="66"/>
      <c r="FR141" s="66"/>
      <c r="FS141" s="66"/>
      <c r="FT141" s="66"/>
      <c r="FU141" s="66"/>
    </row>
    <row r="142" spans="1:177" ht="15">
      <c r="A142" s="162" t="s">
        <v>342</v>
      </c>
      <c r="B142" s="165" t="s">
        <v>343</v>
      </c>
      <c r="C142" s="70">
        <v>0</v>
      </c>
      <c r="D142" s="70">
        <v>0</v>
      </c>
      <c r="E142" s="70">
        <v>0</v>
      </c>
      <c r="F142" s="70">
        <v>0</v>
      </c>
      <c r="G142" s="140">
        <f>(((D142*(1+Parâmetros!B11)*(1+Parâmetros!C11)*(1+Parâmetros!D11))+(E142*(1+Parâmetros!C11)*(1+Parâmetros!D11)+(F142*(1+Parâmetros!D11))))/3)*(1+Parâmetros!E11)</f>
        <v>0</v>
      </c>
      <c r="H142" s="164">
        <f>G142*(1+Parâmetros!F11)</f>
        <v>0</v>
      </c>
      <c r="I142" s="164">
        <f>H142*(1+Parâmetros!G11)</f>
        <v>0</v>
      </c>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c r="AW142" s="66"/>
      <c r="AX142" s="66"/>
      <c r="AY142" s="66"/>
      <c r="AZ142" s="66"/>
      <c r="BA142" s="66"/>
      <c r="BB142" s="66"/>
      <c r="BC142" s="66"/>
      <c r="BD142" s="66"/>
      <c r="BE142" s="66"/>
      <c r="BF142" s="66"/>
      <c r="BG142" s="66"/>
      <c r="BH142" s="66"/>
      <c r="BI142" s="66"/>
      <c r="BJ142" s="66"/>
      <c r="BK142" s="66"/>
      <c r="BL142" s="66"/>
      <c r="BM142" s="66"/>
      <c r="BN142" s="66"/>
      <c r="BO142" s="66"/>
      <c r="BP142" s="66"/>
      <c r="BQ142" s="66"/>
      <c r="BR142" s="66"/>
      <c r="BS142" s="66"/>
      <c r="BT142" s="66"/>
      <c r="BU142" s="66"/>
      <c r="BV142" s="66"/>
      <c r="BW142" s="66"/>
      <c r="BX142" s="66"/>
      <c r="BY142" s="66"/>
      <c r="BZ142" s="66"/>
      <c r="CA142" s="66"/>
      <c r="CB142" s="66"/>
      <c r="CC142" s="66"/>
      <c r="CD142" s="66"/>
      <c r="CE142" s="66"/>
      <c r="CF142" s="66"/>
      <c r="CG142" s="66"/>
      <c r="CH142" s="66"/>
      <c r="CI142" s="66"/>
      <c r="CJ142" s="66"/>
      <c r="CK142" s="66"/>
      <c r="CL142" s="66"/>
      <c r="CM142" s="66"/>
      <c r="CN142" s="66"/>
      <c r="CO142" s="66"/>
      <c r="CP142" s="66"/>
      <c r="CQ142" s="66"/>
      <c r="CR142" s="66"/>
      <c r="CS142" s="66"/>
      <c r="CT142" s="66"/>
      <c r="CU142" s="66"/>
      <c r="CV142" s="66"/>
      <c r="CW142" s="66"/>
      <c r="CX142" s="66"/>
      <c r="CY142" s="66"/>
      <c r="CZ142" s="66"/>
      <c r="DA142" s="66"/>
      <c r="DB142" s="66"/>
      <c r="DC142" s="66"/>
      <c r="DD142" s="66"/>
      <c r="DE142" s="66"/>
      <c r="DF142" s="66"/>
      <c r="DG142" s="66"/>
      <c r="DH142" s="66"/>
      <c r="DI142" s="66"/>
      <c r="DJ142" s="66"/>
      <c r="DK142" s="66"/>
      <c r="DL142" s="66"/>
      <c r="DM142" s="66"/>
      <c r="DN142" s="66"/>
      <c r="DO142" s="66"/>
      <c r="DP142" s="66"/>
      <c r="DQ142" s="66"/>
      <c r="DR142" s="66"/>
      <c r="DS142" s="66"/>
      <c r="DT142" s="66"/>
      <c r="DU142" s="66"/>
      <c r="DV142" s="66"/>
      <c r="DW142" s="66"/>
      <c r="DX142" s="66"/>
      <c r="DY142" s="66"/>
      <c r="DZ142" s="66"/>
      <c r="EA142" s="66"/>
      <c r="EB142" s="66"/>
      <c r="EC142" s="66"/>
      <c r="ED142" s="66"/>
      <c r="EE142" s="66"/>
      <c r="EF142" s="66"/>
      <c r="EG142" s="66"/>
      <c r="EH142" s="66"/>
      <c r="EI142" s="66"/>
      <c r="EJ142" s="66"/>
      <c r="EK142" s="66"/>
      <c r="EL142" s="66"/>
      <c r="EM142" s="66"/>
      <c r="EN142" s="66"/>
      <c r="EO142" s="66"/>
      <c r="EP142" s="66"/>
      <c r="EQ142" s="66"/>
      <c r="ER142" s="66"/>
      <c r="ES142" s="66"/>
      <c r="ET142" s="66"/>
      <c r="EU142" s="66"/>
      <c r="EV142" s="66"/>
      <c r="EW142" s="66"/>
      <c r="EX142" s="66"/>
      <c r="EY142" s="66"/>
      <c r="EZ142" s="66"/>
      <c r="FA142" s="66"/>
      <c r="FB142" s="66"/>
      <c r="FC142" s="66"/>
      <c r="FD142" s="66"/>
      <c r="FE142" s="66"/>
      <c r="FF142" s="66"/>
      <c r="FG142" s="66"/>
      <c r="FH142" s="66"/>
      <c r="FI142" s="66"/>
      <c r="FJ142" s="66"/>
      <c r="FK142" s="66"/>
      <c r="FL142" s="66"/>
      <c r="FM142" s="66"/>
      <c r="FN142" s="66"/>
      <c r="FO142" s="66"/>
      <c r="FP142" s="66"/>
      <c r="FQ142" s="66"/>
      <c r="FR142" s="66"/>
      <c r="FS142" s="66"/>
      <c r="FT142" s="66"/>
      <c r="FU142" s="66"/>
    </row>
    <row r="143" spans="1:177" ht="15">
      <c r="A143" s="162" t="s">
        <v>342</v>
      </c>
      <c r="B143" s="165" t="s">
        <v>344</v>
      </c>
      <c r="C143" s="70">
        <v>0</v>
      </c>
      <c r="D143" s="70">
        <v>0</v>
      </c>
      <c r="E143" s="70">
        <v>0</v>
      </c>
      <c r="F143" s="70">
        <v>0</v>
      </c>
      <c r="G143" s="140">
        <f>(((D143*(1+Parâmetros!B11)*(1+Parâmetros!C11)*(1+Parâmetros!D11))+(E143*(1+Parâmetros!C11)*(1+Parâmetros!D11)+(F143*(1+Parâmetros!D11))))/3)*(1+Parâmetros!E11)</f>
        <v>0</v>
      </c>
      <c r="H143" s="164">
        <f>G143*(1+Parâmetros!F11)</f>
        <v>0</v>
      </c>
      <c r="I143" s="164">
        <f>H143*(1+Parâmetros!G11)</f>
        <v>0</v>
      </c>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6"/>
      <c r="BD143" s="66"/>
      <c r="BE143" s="66"/>
      <c r="BF143" s="66"/>
      <c r="BG143" s="66"/>
      <c r="BH143" s="66"/>
      <c r="BI143" s="66"/>
      <c r="BJ143" s="66"/>
      <c r="BK143" s="66"/>
      <c r="BL143" s="66"/>
      <c r="BM143" s="66"/>
      <c r="BN143" s="66"/>
      <c r="BO143" s="66"/>
      <c r="BP143" s="66"/>
      <c r="BQ143" s="66"/>
      <c r="BR143" s="66"/>
      <c r="BS143" s="66"/>
      <c r="BT143" s="66"/>
      <c r="BU143" s="66"/>
      <c r="BV143" s="66"/>
      <c r="BW143" s="66"/>
      <c r="BX143" s="66"/>
      <c r="BY143" s="66"/>
      <c r="BZ143" s="66"/>
      <c r="CA143" s="66"/>
      <c r="CB143" s="66"/>
      <c r="CC143" s="66"/>
      <c r="CD143" s="66"/>
      <c r="CE143" s="66"/>
      <c r="CF143" s="66"/>
      <c r="CG143" s="66"/>
      <c r="CH143" s="66"/>
      <c r="CI143" s="66"/>
      <c r="CJ143" s="66"/>
      <c r="CK143" s="66"/>
      <c r="CL143" s="66"/>
      <c r="CM143" s="66"/>
      <c r="CN143" s="66"/>
      <c r="CO143" s="66"/>
      <c r="CP143" s="66"/>
      <c r="CQ143" s="66"/>
      <c r="CR143" s="66"/>
      <c r="CS143" s="66"/>
      <c r="CT143" s="66"/>
      <c r="CU143" s="66"/>
      <c r="CV143" s="66"/>
      <c r="CW143" s="66"/>
      <c r="CX143" s="66"/>
      <c r="CY143" s="66"/>
      <c r="CZ143" s="66"/>
      <c r="DA143" s="66"/>
      <c r="DB143" s="66"/>
      <c r="DC143" s="66"/>
      <c r="DD143" s="66"/>
      <c r="DE143" s="66"/>
      <c r="DF143" s="66"/>
      <c r="DG143" s="66"/>
      <c r="DH143" s="66"/>
      <c r="DI143" s="66"/>
      <c r="DJ143" s="66"/>
      <c r="DK143" s="66"/>
      <c r="DL143" s="66"/>
      <c r="DM143" s="66"/>
      <c r="DN143" s="66"/>
      <c r="DO143" s="66"/>
      <c r="DP143" s="66"/>
      <c r="DQ143" s="66"/>
      <c r="DR143" s="66"/>
      <c r="DS143" s="66"/>
      <c r="DT143" s="66"/>
      <c r="DU143" s="66"/>
      <c r="DV143" s="66"/>
      <c r="DW143" s="66"/>
      <c r="DX143" s="66"/>
      <c r="DY143" s="66"/>
      <c r="DZ143" s="66"/>
      <c r="EA143" s="66"/>
      <c r="EB143" s="66"/>
      <c r="EC143" s="66"/>
      <c r="ED143" s="66"/>
      <c r="EE143" s="66"/>
      <c r="EF143" s="66"/>
      <c r="EG143" s="66"/>
      <c r="EH143" s="66"/>
      <c r="EI143" s="66"/>
      <c r="EJ143" s="66"/>
      <c r="EK143" s="66"/>
      <c r="EL143" s="66"/>
      <c r="EM143" s="66"/>
      <c r="EN143" s="66"/>
      <c r="EO143" s="66"/>
      <c r="EP143" s="66"/>
      <c r="EQ143" s="66"/>
      <c r="ER143" s="66"/>
      <c r="ES143" s="66"/>
      <c r="ET143" s="66"/>
      <c r="EU143" s="66"/>
      <c r="EV143" s="66"/>
      <c r="EW143" s="66"/>
      <c r="EX143" s="66"/>
      <c r="EY143" s="66"/>
      <c r="EZ143" s="66"/>
      <c r="FA143" s="66"/>
      <c r="FB143" s="66"/>
      <c r="FC143" s="66"/>
      <c r="FD143" s="66"/>
      <c r="FE143" s="66"/>
      <c r="FF143" s="66"/>
      <c r="FG143" s="66"/>
      <c r="FH143" s="66"/>
      <c r="FI143" s="66"/>
      <c r="FJ143" s="66"/>
      <c r="FK143" s="66"/>
      <c r="FL143" s="66"/>
      <c r="FM143" s="66"/>
      <c r="FN143" s="66"/>
      <c r="FO143" s="66"/>
      <c r="FP143" s="66"/>
      <c r="FQ143" s="66"/>
      <c r="FR143" s="66"/>
      <c r="FS143" s="66"/>
      <c r="FT143" s="66"/>
      <c r="FU143" s="66"/>
    </row>
    <row r="144" spans="1:177" ht="15.75">
      <c r="A144" s="162" t="s">
        <v>511</v>
      </c>
      <c r="B144" s="165" t="s">
        <v>519</v>
      </c>
      <c r="C144" s="70"/>
      <c r="D144" s="70"/>
      <c r="E144" s="70"/>
      <c r="F144" s="70"/>
      <c r="G144" s="140">
        <f>((D144+E144+F144)/3)*(1+Parâmetros!E11)</f>
        <v>0</v>
      </c>
      <c r="H144" s="140">
        <f>((E144+F144+G144)/3)*(1+Parâmetros!F11)</f>
        <v>0</v>
      </c>
      <c r="I144" s="140">
        <f>((F144+G144+H144)/3)*(1+Parâmetros!G11)</f>
        <v>0</v>
      </c>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BD144" s="66"/>
      <c r="BE144" s="66"/>
      <c r="BF144" s="66"/>
      <c r="BG144" s="66"/>
      <c r="BH144" s="66"/>
      <c r="BI144" s="66"/>
      <c r="BJ144" s="66"/>
      <c r="BK144" s="66"/>
      <c r="BL144" s="66"/>
      <c r="BM144" s="66"/>
      <c r="BN144" s="66"/>
      <c r="BO144" s="66"/>
      <c r="BP144" s="66"/>
      <c r="BQ144" s="66"/>
      <c r="BR144" s="66"/>
      <c r="BS144" s="66"/>
      <c r="BT144" s="66"/>
      <c r="BU144" s="66"/>
      <c r="BV144" s="66"/>
      <c r="BW144" s="66"/>
      <c r="BX144" s="66"/>
      <c r="BY144" s="66"/>
      <c r="BZ144" s="66"/>
      <c r="CA144" s="66"/>
      <c r="CB144" s="66"/>
      <c r="CC144" s="66"/>
      <c r="CD144" s="66"/>
      <c r="CE144" s="66"/>
      <c r="CF144" s="66"/>
      <c r="CG144" s="66"/>
      <c r="CH144" s="66"/>
      <c r="CI144" s="66"/>
      <c r="CJ144" s="66"/>
      <c r="CK144" s="66"/>
      <c r="CL144" s="66"/>
      <c r="CM144" s="66"/>
      <c r="CN144" s="66"/>
      <c r="CO144" s="66"/>
      <c r="CP144" s="66"/>
      <c r="CQ144" s="66"/>
      <c r="CR144" s="66"/>
      <c r="CS144" s="66"/>
      <c r="CT144" s="66"/>
      <c r="CU144" s="66"/>
      <c r="CV144" s="66"/>
      <c r="CW144" s="66"/>
      <c r="CX144" s="66"/>
      <c r="CY144" s="66"/>
      <c r="CZ144" s="66"/>
      <c r="DA144" s="66"/>
      <c r="DB144" s="66"/>
      <c r="DC144" s="66"/>
      <c r="DD144" s="66"/>
      <c r="DE144" s="66"/>
      <c r="DF144" s="66"/>
      <c r="DG144" s="66"/>
      <c r="DH144" s="66"/>
      <c r="DI144" s="66"/>
      <c r="DJ144" s="66"/>
      <c r="DK144" s="66"/>
      <c r="DL144" s="66"/>
      <c r="DM144" s="66"/>
      <c r="DN144" s="66"/>
      <c r="DO144" s="66"/>
      <c r="DP144" s="66"/>
      <c r="DQ144" s="66"/>
      <c r="DR144" s="66"/>
      <c r="DS144" s="66"/>
      <c r="DT144" s="66"/>
      <c r="DU144" s="66"/>
      <c r="DV144" s="66"/>
      <c r="DW144" s="66"/>
      <c r="DX144" s="66"/>
      <c r="DY144" s="66"/>
      <c r="DZ144" s="66"/>
      <c r="EA144" s="66"/>
      <c r="EB144" s="66"/>
      <c r="EC144" s="66"/>
      <c r="ED144" s="66"/>
      <c r="EE144" s="66"/>
      <c r="EF144" s="66"/>
      <c r="EG144" s="66"/>
      <c r="EH144" s="66"/>
      <c r="EI144" s="66"/>
      <c r="EJ144" s="66"/>
      <c r="EK144" s="66"/>
      <c r="EL144" s="66"/>
      <c r="EM144" s="66"/>
      <c r="EN144" s="66"/>
      <c r="EO144" s="66"/>
      <c r="EP144" s="66"/>
      <c r="EQ144" s="66"/>
      <c r="ER144" s="66"/>
      <c r="ES144" s="66"/>
      <c r="ET144" s="66"/>
      <c r="EU144" s="66"/>
      <c r="EV144" s="66"/>
      <c r="EW144" s="66"/>
      <c r="EX144" s="66"/>
      <c r="EY144" s="66"/>
      <c r="EZ144" s="66"/>
      <c r="FA144" s="66"/>
      <c r="FB144" s="66"/>
      <c r="FC144" s="66"/>
      <c r="FD144" s="66"/>
      <c r="FE144" s="66"/>
      <c r="FF144" s="66"/>
      <c r="FG144" s="66"/>
      <c r="FH144" s="66"/>
      <c r="FI144" s="66"/>
      <c r="FJ144" s="66"/>
      <c r="FK144" s="66"/>
      <c r="FL144" s="66"/>
      <c r="FM144" s="66"/>
      <c r="FN144" s="66"/>
      <c r="FO144" s="66"/>
      <c r="FP144" s="66"/>
      <c r="FQ144" s="66"/>
      <c r="FR144" s="66"/>
      <c r="FS144" s="66"/>
      <c r="FT144" s="66"/>
      <c r="FU144" s="66"/>
    </row>
    <row r="145" spans="1:177" s="71" customFormat="1" ht="15.75">
      <c r="A145" s="149" t="s">
        <v>53</v>
      </c>
      <c r="B145" s="150" t="s">
        <v>54</v>
      </c>
      <c r="C145" s="151">
        <f aca="true" t="shared" si="31" ref="C145:I145">C146+C147+C148+C149</f>
        <v>3403571.52</v>
      </c>
      <c r="D145" s="151">
        <f t="shared" si="31"/>
        <v>1359996.56</v>
      </c>
      <c r="E145" s="151">
        <f t="shared" si="31"/>
        <v>1215691.06</v>
      </c>
      <c r="F145" s="151">
        <f t="shared" si="31"/>
        <v>1650000</v>
      </c>
      <c r="G145" s="151">
        <f t="shared" si="31"/>
        <v>1532513.221537097</v>
      </c>
      <c r="H145" s="151">
        <f t="shared" si="31"/>
        <v>1584925.1737136657</v>
      </c>
      <c r="I145" s="151">
        <f t="shared" si="31"/>
        <v>1637703.1819983309</v>
      </c>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0"/>
      <c r="CD145" s="80"/>
      <c r="CE145" s="80"/>
      <c r="CF145" s="80"/>
      <c r="CG145" s="80"/>
      <c r="CH145" s="80"/>
      <c r="CI145" s="80"/>
      <c r="CJ145" s="80"/>
      <c r="CK145" s="80"/>
      <c r="CL145" s="80"/>
      <c r="CM145" s="80"/>
      <c r="CN145" s="80"/>
      <c r="CO145" s="80"/>
      <c r="CP145" s="80"/>
      <c r="CQ145" s="80"/>
      <c r="CR145" s="80"/>
      <c r="CS145" s="80"/>
      <c r="CT145" s="80"/>
      <c r="CU145" s="80"/>
      <c r="CV145" s="80"/>
      <c r="CW145" s="80"/>
      <c r="CX145" s="80"/>
      <c r="CY145" s="80"/>
      <c r="CZ145" s="80"/>
      <c r="DA145" s="80"/>
      <c r="DB145" s="80"/>
      <c r="DC145" s="80"/>
      <c r="DD145" s="80"/>
      <c r="DE145" s="80"/>
      <c r="DF145" s="80"/>
      <c r="DG145" s="80"/>
      <c r="DH145" s="80"/>
      <c r="DI145" s="80"/>
      <c r="DJ145" s="80"/>
      <c r="DK145" s="80"/>
      <c r="DL145" s="80"/>
      <c r="DM145" s="80"/>
      <c r="DN145" s="80"/>
      <c r="DO145" s="80"/>
      <c r="DP145" s="80"/>
      <c r="DQ145" s="80"/>
      <c r="DR145" s="80"/>
      <c r="DS145" s="80"/>
      <c r="DT145" s="80"/>
      <c r="DU145" s="80"/>
      <c r="DV145" s="80"/>
      <c r="DW145" s="80"/>
      <c r="DX145" s="80"/>
      <c r="DY145" s="80"/>
      <c r="DZ145" s="80"/>
      <c r="EA145" s="80"/>
      <c r="EB145" s="80"/>
      <c r="EC145" s="80"/>
      <c r="ED145" s="80"/>
      <c r="EE145" s="80"/>
      <c r="EF145" s="80"/>
      <c r="EG145" s="80"/>
      <c r="EH145" s="80"/>
      <c r="EI145" s="80"/>
      <c r="EJ145" s="80"/>
      <c r="EK145" s="80"/>
      <c r="EL145" s="80"/>
      <c r="EM145" s="80"/>
      <c r="EN145" s="80"/>
      <c r="EO145" s="80"/>
      <c r="EP145" s="80"/>
      <c r="EQ145" s="80"/>
      <c r="ER145" s="80"/>
      <c r="ES145" s="80"/>
      <c r="ET145" s="80"/>
      <c r="EU145" s="80"/>
      <c r="EV145" s="80"/>
      <c r="EW145" s="80"/>
      <c r="EX145" s="80"/>
      <c r="EY145" s="80"/>
      <c r="EZ145" s="80"/>
      <c r="FA145" s="80"/>
      <c r="FB145" s="80"/>
      <c r="FC145" s="80"/>
      <c r="FD145" s="80"/>
      <c r="FE145" s="80"/>
      <c r="FF145" s="80"/>
      <c r="FG145" s="80"/>
      <c r="FH145" s="80"/>
      <c r="FI145" s="80"/>
      <c r="FJ145" s="80"/>
      <c r="FK145" s="80"/>
      <c r="FL145" s="80"/>
      <c r="FM145" s="80"/>
      <c r="FN145" s="80"/>
      <c r="FO145" s="80"/>
      <c r="FP145" s="80"/>
      <c r="FQ145" s="80"/>
      <c r="FR145" s="80"/>
      <c r="FS145" s="80"/>
      <c r="FT145" s="80"/>
      <c r="FU145" s="80"/>
    </row>
    <row r="146" spans="1:177" s="8" customFormat="1" ht="15">
      <c r="A146" s="162" t="s">
        <v>53</v>
      </c>
      <c r="B146" s="165" t="s">
        <v>345</v>
      </c>
      <c r="C146" s="70">
        <v>3403571.52</v>
      </c>
      <c r="D146" s="70">
        <v>1359996.56</v>
      </c>
      <c r="E146" s="70">
        <v>1215691.06</v>
      </c>
      <c r="F146" s="70">
        <v>1650000</v>
      </c>
      <c r="G146" s="140">
        <f>(((D146*(1+Parâmetros!B11)*(1+Parâmetros!C11)*(1+Parâmetros!D11))+(E146*(1+Parâmetros!C11)*(1+Parâmetros!D11)+(F146*(1+Parâmetros!D11))))/3)*(1+Parâmetros!E11)</f>
        <v>1532513.221537097</v>
      </c>
      <c r="H146" s="164">
        <f>G146*(1+Parâmetros!F11)</f>
        <v>1584925.1737136657</v>
      </c>
      <c r="I146" s="164">
        <f>H146*(1+Parâmetros!G11)</f>
        <v>1637703.1819983309</v>
      </c>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0"/>
      <c r="CD146" s="80"/>
      <c r="CE146" s="80"/>
      <c r="CF146" s="80"/>
      <c r="CG146" s="80"/>
      <c r="CH146" s="80"/>
      <c r="CI146" s="80"/>
      <c r="CJ146" s="80"/>
      <c r="CK146" s="80"/>
      <c r="CL146" s="80"/>
      <c r="CM146" s="80"/>
      <c r="CN146" s="80"/>
      <c r="CO146" s="80"/>
      <c r="CP146" s="80"/>
      <c r="CQ146" s="80"/>
      <c r="CR146" s="80"/>
      <c r="CS146" s="80"/>
      <c r="CT146" s="80"/>
      <c r="CU146" s="80"/>
      <c r="CV146" s="80"/>
      <c r="CW146" s="80"/>
      <c r="CX146" s="80"/>
      <c r="CY146" s="80"/>
      <c r="CZ146" s="80"/>
      <c r="DA146" s="80"/>
      <c r="DB146" s="80"/>
      <c r="DC146" s="80"/>
      <c r="DD146" s="80"/>
      <c r="DE146" s="80"/>
      <c r="DF146" s="80"/>
      <c r="DG146" s="80"/>
      <c r="DH146" s="80"/>
      <c r="DI146" s="80"/>
      <c r="DJ146" s="80"/>
      <c r="DK146" s="80"/>
      <c r="DL146" s="80"/>
      <c r="DM146" s="80"/>
      <c r="DN146" s="80"/>
      <c r="DO146" s="80"/>
      <c r="DP146" s="80"/>
      <c r="DQ146" s="80"/>
      <c r="DR146" s="80"/>
      <c r="DS146" s="80"/>
      <c r="DT146" s="80"/>
      <c r="DU146" s="80"/>
      <c r="DV146" s="80"/>
      <c r="DW146" s="80"/>
      <c r="DX146" s="80"/>
      <c r="DY146" s="80"/>
      <c r="DZ146" s="80"/>
      <c r="EA146" s="80"/>
      <c r="EB146" s="80"/>
      <c r="EC146" s="80"/>
      <c r="ED146" s="80"/>
      <c r="EE146" s="80"/>
      <c r="EF146" s="80"/>
      <c r="EG146" s="80"/>
      <c r="EH146" s="80"/>
      <c r="EI146" s="80"/>
      <c r="EJ146" s="80"/>
      <c r="EK146" s="80"/>
      <c r="EL146" s="80"/>
      <c r="EM146" s="80"/>
      <c r="EN146" s="80"/>
      <c r="EO146" s="80"/>
      <c r="EP146" s="80"/>
      <c r="EQ146" s="80"/>
      <c r="ER146" s="80"/>
      <c r="ES146" s="80"/>
      <c r="ET146" s="80"/>
      <c r="EU146" s="80"/>
      <c r="EV146" s="80"/>
      <c r="EW146" s="80"/>
      <c r="EX146" s="80"/>
      <c r="EY146" s="80"/>
      <c r="EZ146" s="80"/>
      <c r="FA146" s="80"/>
      <c r="FB146" s="80"/>
      <c r="FC146" s="80"/>
      <c r="FD146" s="80"/>
      <c r="FE146" s="80"/>
      <c r="FF146" s="80"/>
      <c r="FG146" s="80"/>
      <c r="FH146" s="80"/>
      <c r="FI146" s="80"/>
      <c r="FJ146" s="80"/>
      <c r="FK146" s="80"/>
      <c r="FL146" s="80"/>
      <c r="FM146" s="80"/>
      <c r="FN146" s="80"/>
      <c r="FO146" s="80"/>
      <c r="FP146" s="80"/>
      <c r="FQ146" s="80"/>
      <c r="FR146" s="80"/>
      <c r="FS146" s="80"/>
      <c r="FT146" s="80"/>
      <c r="FU146" s="80"/>
    </row>
    <row r="147" spans="1:177" s="8" customFormat="1" ht="15">
      <c r="A147" s="162" t="s">
        <v>53</v>
      </c>
      <c r="B147" s="165" t="s">
        <v>346</v>
      </c>
      <c r="C147" s="70">
        <v>0</v>
      </c>
      <c r="D147" s="70">
        <v>0</v>
      </c>
      <c r="E147" s="70">
        <v>0</v>
      </c>
      <c r="F147" s="70">
        <v>0</v>
      </c>
      <c r="G147" s="140">
        <f>(((D147*(1+Parâmetros!B11)*(1+Parâmetros!C11)*(1+Parâmetros!D11))+(E147*(1+Parâmetros!C11)*(1+Parâmetros!D11)+(F147*(1+Parâmetros!D11))))/3)*(1+Parâmetros!E11)</f>
        <v>0</v>
      </c>
      <c r="H147" s="164">
        <f>G147*(1+Parâmetros!F11)</f>
        <v>0</v>
      </c>
      <c r="I147" s="164">
        <f>H147*(1+Parâmetros!G11)</f>
        <v>0</v>
      </c>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c r="CG147" s="80"/>
      <c r="CH147" s="80"/>
      <c r="CI147" s="80"/>
      <c r="CJ147" s="80"/>
      <c r="CK147" s="80"/>
      <c r="CL147" s="80"/>
      <c r="CM147" s="80"/>
      <c r="CN147" s="80"/>
      <c r="CO147" s="80"/>
      <c r="CP147" s="80"/>
      <c r="CQ147" s="80"/>
      <c r="CR147" s="80"/>
      <c r="CS147" s="80"/>
      <c r="CT147" s="80"/>
      <c r="CU147" s="80"/>
      <c r="CV147" s="80"/>
      <c r="CW147" s="80"/>
      <c r="CX147" s="80"/>
      <c r="CY147" s="80"/>
      <c r="CZ147" s="80"/>
      <c r="DA147" s="80"/>
      <c r="DB147" s="80"/>
      <c r="DC147" s="80"/>
      <c r="DD147" s="80"/>
      <c r="DE147" s="80"/>
      <c r="DF147" s="80"/>
      <c r="DG147" s="80"/>
      <c r="DH147" s="80"/>
      <c r="DI147" s="80"/>
      <c r="DJ147" s="80"/>
      <c r="DK147" s="80"/>
      <c r="DL147" s="80"/>
      <c r="DM147" s="80"/>
      <c r="DN147" s="80"/>
      <c r="DO147" s="80"/>
      <c r="DP147" s="80"/>
      <c r="DQ147" s="80"/>
      <c r="DR147" s="80"/>
      <c r="DS147" s="80"/>
      <c r="DT147" s="80"/>
      <c r="DU147" s="80"/>
      <c r="DV147" s="80"/>
      <c r="DW147" s="80"/>
      <c r="DX147" s="80"/>
      <c r="DY147" s="80"/>
      <c r="DZ147" s="80"/>
      <c r="EA147" s="80"/>
      <c r="EB147" s="80"/>
      <c r="EC147" s="80"/>
      <c r="ED147" s="80"/>
      <c r="EE147" s="80"/>
      <c r="EF147" s="80"/>
      <c r="EG147" s="80"/>
      <c r="EH147" s="80"/>
      <c r="EI147" s="80"/>
      <c r="EJ147" s="80"/>
      <c r="EK147" s="80"/>
      <c r="EL147" s="80"/>
      <c r="EM147" s="80"/>
      <c r="EN147" s="80"/>
      <c r="EO147" s="80"/>
      <c r="EP147" s="80"/>
      <c r="EQ147" s="80"/>
      <c r="ER147" s="80"/>
      <c r="ES147" s="80"/>
      <c r="ET147" s="80"/>
      <c r="EU147" s="80"/>
      <c r="EV147" s="80"/>
      <c r="EW147" s="80"/>
      <c r="EX147" s="80"/>
      <c r="EY147" s="80"/>
      <c r="EZ147" s="80"/>
      <c r="FA147" s="80"/>
      <c r="FB147" s="80"/>
      <c r="FC147" s="80"/>
      <c r="FD147" s="80"/>
      <c r="FE147" s="80"/>
      <c r="FF147" s="80"/>
      <c r="FG147" s="80"/>
      <c r="FH147" s="80"/>
      <c r="FI147" s="80"/>
      <c r="FJ147" s="80"/>
      <c r="FK147" s="80"/>
      <c r="FL147" s="80"/>
      <c r="FM147" s="80"/>
      <c r="FN147" s="80"/>
      <c r="FO147" s="80"/>
      <c r="FP147" s="80"/>
      <c r="FQ147" s="80"/>
      <c r="FR147" s="80"/>
      <c r="FS147" s="80"/>
      <c r="FT147" s="80"/>
      <c r="FU147" s="80"/>
    </row>
    <row r="148" spans="1:177" s="8" customFormat="1" ht="15">
      <c r="A148" s="162" t="s">
        <v>53</v>
      </c>
      <c r="B148" s="165" t="s">
        <v>347</v>
      </c>
      <c r="C148" s="70">
        <v>0</v>
      </c>
      <c r="D148" s="70">
        <v>0</v>
      </c>
      <c r="E148" s="70">
        <v>0</v>
      </c>
      <c r="F148" s="70">
        <v>0</v>
      </c>
      <c r="G148" s="140">
        <f>(((D148*(1+Parâmetros!B11)*(1+Parâmetros!C11)*(1+Parâmetros!D11))+(E148*(1+Parâmetros!C11)*(1+Parâmetros!D11)+(F148*(1+Parâmetros!D11))))/3)*(1+Parâmetros!E11)</f>
        <v>0</v>
      </c>
      <c r="H148" s="164">
        <f>G148*(1+Parâmetros!F11)</f>
        <v>0</v>
      </c>
      <c r="I148" s="164">
        <f>H148*(1+Parâmetros!G11)</f>
        <v>0</v>
      </c>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c r="BS148" s="80"/>
      <c r="BT148" s="80"/>
      <c r="BU148" s="80"/>
      <c r="BV148" s="80"/>
      <c r="BW148" s="80"/>
      <c r="BX148" s="80"/>
      <c r="BY148" s="80"/>
      <c r="BZ148" s="80"/>
      <c r="CA148" s="80"/>
      <c r="CB148" s="80"/>
      <c r="CC148" s="80"/>
      <c r="CD148" s="80"/>
      <c r="CE148" s="80"/>
      <c r="CF148" s="80"/>
      <c r="CG148" s="80"/>
      <c r="CH148" s="80"/>
      <c r="CI148" s="80"/>
      <c r="CJ148" s="80"/>
      <c r="CK148" s="80"/>
      <c r="CL148" s="80"/>
      <c r="CM148" s="80"/>
      <c r="CN148" s="80"/>
      <c r="CO148" s="80"/>
      <c r="CP148" s="80"/>
      <c r="CQ148" s="80"/>
      <c r="CR148" s="80"/>
      <c r="CS148" s="80"/>
      <c r="CT148" s="80"/>
      <c r="CU148" s="80"/>
      <c r="CV148" s="80"/>
      <c r="CW148" s="80"/>
      <c r="CX148" s="80"/>
      <c r="CY148" s="80"/>
      <c r="CZ148" s="80"/>
      <c r="DA148" s="80"/>
      <c r="DB148" s="80"/>
      <c r="DC148" s="80"/>
      <c r="DD148" s="80"/>
      <c r="DE148" s="80"/>
      <c r="DF148" s="80"/>
      <c r="DG148" s="80"/>
      <c r="DH148" s="80"/>
      <c r="DI148" s="80"/>
      <c r="DJ148" s="80"/>
      <c r="DK148" s="80"/>
      <c r="DL148" s="80"/>
      <c r="DM148" s="80"/>
      <c r="DN148" s="80"/>
      <c r="DO148" s="80"/>
      <c r="DP148" s="80"/>
      <c r="DQ148" s="80"/>
      <c r="DR148" s="80"/>
      <c r="DS148" s="80"/>
      <c r="DT148" s="80"/>
      <c r="DU148" s="80"/>
      <c r="DV148" s="80"/>
      <c r="DW148" s="80"/>
      <c r="DX148" s="80"/>
      <c r="DY148" s="80"/>
      <c r="DZ148" s="80"/>
      <c r="EA148" s="80"/>
      <c r="EB148" s="80"/>
      <c r="EC148" s="80"/>
      <c r="ED148" s="80"/>
      <c r="EE148" s="80"/>
      <c r="EF148" s="80"/>
      <c r="EG148" s="80"/>
      <c r="EH148" s="80"/>
      <c r="EI148" s="80"/>
      <c r="EJ148" s="80"/>
      <c r="EK148" s="80"/>
      <c r="EL148" s="80"/>
      <c r="EM148" s="80"/>
      <c r="EN148" s="80"/>
      <c r="EO148" s="80"/>
      <c r="EP148" s="80"/>
      <c r="EQ148" s="80"/>
      <c r="ER148" s="80"/>
      <c r="ES148" s="80"/>
      <c r="ET148" s="80"/>
      <c r="EU148" s="80"/>
      <c r="EV148" s="80"/>
      <c r="EW148" s="80"/>
      <c r="EX148" s="80"/>
      <c r="EY148" s="80"/>
      <c r="EZ148" s="80"/>
      <c r="FA148" s="80"/>
      <c r="FB148" s="80"/>
      <c r="FC148" s="80"/>
      <c r="FD148" s="80"/>
      <c r="FE148" s="80"/>
      <c r="FF148" s="80"/>
      <c r="FG148" s="80"/>
      <c r="FH148" s="80"/>
      <c r="FI148" s="80"/>
      <c r="FJ148" s="80"/>
      <c r="FK148" s="80"/>
      <c r="FL148" s="80"/>
      <c r="FM148" s="80"/>
      <c r="FN148" s="80"/>
      <c r="FO148" s="80"/>
      <c r="FP148" s="80"/>
      <c r="FQ148" s="80"/>
      <c r="FR148" s="80"/>
      <c r="FS148" s="80"/>
      <c r="FT148" s="80"/>
      <c r="FU148" s="80"/>
    </row>
    <row r="149" spans="1:177" s="8" customFormat="1" ht="15.75">
      <c r="A149" s="162" t="s">
        <v>512</v>
      </c>
      <c r="B149" s="165" t="s">
        <v>520</v>
      </c>
      <c r="C149" s="70"/>
      <c r="D149" s="70"/>
      <c r="E149" s="70"/>
      <c r="F149" s="70"/>
      <c r="G149" s="140">
        <f>((D149+E149+F149)/3)*(1+Parâmetros!E11)</f>
        <v>0</v>
      </c>
      <c r="H149" s="140">
        <f>((E149+F149+G149)/3)*(1+Parâmetros!F11)</f>
        <v>0</v>
      </c>
      <c r="I149" s="140">
        <f>((F149+G149+H149)/3)*(1+Parâmetros!G11)</f>
        <v>0</v>
      </c>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c r="BN149" s="80"/>
      <c r="BO149" s="80"/>
      <c r="BP149" s="80"/>
      <c r="BQ149" s="80"/>
      <c r="BR149" s="80"/>
      <c r="BS149" s="80"/>
      <c r="BT149" s="80"/>
      <c r="BU149" s="80"/>
      <c r="BV149" s="80"/>
      <c r="BW149" s="80"/>
      <c r="BX149" s="80"/>
      <c r="BY149" s="80"/>
      <c r="BZ149" s="80"/>
      <c r="CA149" s="80"/>
      <c r="CB149" s="80"/>
      <c r="CC149" s="80"/>
      <c r="CD149" s="80"/>
      <c r="CE149" s="80"/>
      <c r="CF149" s="80"/>
      <c r="CG149" s="80"/>
      <c r="CH149" s="80"/>
      <c r="CI149" s="80"/>
      <c r="CJ149" s="80"/>
      <c r="CK149" s="80"/>
      <c r="CL149" s="80"/>
      <c r="CM149" s="80"/>
      <c r="CN149" s="80"/>
      <c r="CO149" s="80"/>
      <c r="CP149" s="80"/>
      <c r="CQ149" s="80"/>
      <c r="CR149" s="80"/>
      <c r="CS149" s="80"/>
      <c r="CT149" s="80"/>
      <c r="CU149" s="80"/>
      <c r="CV149" s="80"/>
      <c r="CW149" s="80"/>
      <c r="CX149" s="80"/>
      <c r="CY149" s="80"/>
      <c r="CZ149" s="80"/>
      <c r="DA149" s="80"/>
      <c r="DB149" s="80"/>
      <c r="DC149" s="80"/>
      <c r="DD149" s="80"/>
      <c r="DE149" s="80"/>
      <c r="DF149" s="80"/>
      <c r="DG149" s="80"/>
      <c r="DH149" s="80"/>
      <c r="DI149" s="80"/>
      <c r="DJ149" s="80"/>
      <c r="DK149" s="80"/>
      <c r="DL149" s="80"/>
      <c r="DM149" s="80"/>
      <c r="DN149" s="80"/>
      <c r="DO149" s="80"/>
      <c r="DP149" s="80"/>
      <c r="DQ149" s="80"/>
      <c r="DR149" s="80"/>
      <c r="DS149" s="80"/>
      <c r="DT149" s="80"/>
      <c r="DU149" s="80"/>
      <c r="DV149" s="80"/>
      <c r="DW149" s="80"/>
      <c r="DX149" s="80"/>
      <c r="DY149" s="80"/>
      <c r="DZ149" s="80"/>
      <c r="EA149" s="80"/>
      <c r="EB149" s="80"/>
      <c r="EC149" s="80"/>
      <c r="ED149" s="80"/>
      <c r="EE149" s="80"/>
      <c r="EF149" s="80"/>
      <c r="EG149" s="80"/>
      <c r="EH149" s="80"/>
      <c r="EI149" s="80"/>
      <c r="EJ149" s="80"/>
      <c r="EK149" s="80"/>
      <c r="EL149" s="80"/>
      <c r="EM149" s="80"/>
      <c r="EN149" s="80"/>
      <c r="EO149" s="80"/>
      <c r="EP149" s="80"/>
      <c r="EQ149" s="80"/>
      <c r="ER149" s="80"/>
      <c r="ES149" s="80"/>
      <c r="ET149" s="80"/>
      <c r="EU149" s="80"/>
      <c r="EV149" s="80"/>
      <c r="EW149" s="80"/>
      <c r="EX149" s="80"/>
      <c r="EY149" s="80"/>
      <c r="EZ149" s="80"/>
      <c r="FA149" s="80"/>
      <c r="FB149" s="80"/>
      <c r="FC149" s="80"/>
      <c r="FD149" s="80"/>
      <c r="FE149" s="80"/>
      <c r="FF149" s="80"/>
      <c r="FG149" s="80"/>
      <c r="FH149" s="80"/>
      <c r="FI149" s="80"/>
      <c r="FJ149" s="80"/>
      <c r="FK149" s="80"/>
      <c r="FL149" s="80"/>
      <c r="FM149" s="80"/>
      <c r="FN149" s="80"/>
      <c r="FO149" s="80"/>
      <c r="FP149" s="80"/>
      <c r="FQ149" s="80"/>
      <c r="FR149" s="80"/>
      <c r="FS149" s="80"/>
      <c r="FT149" s="80"/>
      <c r="FU149" s="80"/>
    </row>
    <row r="150" spans="1:177" s="8" customFormat="1" ht="15">
      <c r="A150" s="162" t="s">
        <v>166</v>
      </c>
      <c r="B150" s="165" t="s">
        <v>522</v>
      </c>
      <c r="C150" s="167"/>
      <c r="D150" s="167"/>
      <c r="E150" s="167"/>
      <c r="F150" s="167"/>
      <c r="G150" s="164">
        <f>((G110-G17-G28-G73-G96-G98)-(G120+G121+G125+G126+G130+G131+G136+G137+G141+G142+G143+G146+G147+G123+G128+G133+G139+G144+G149))</f>
        <v>692490.3138602078</v>
      </c>
      <c r="H150" s="164">
        <f>((H110-H17-H28-H73-H96-H98)-(H120+H121+H125+H126+H130+H131+H136+H137+H141+H142+H143+H146+H147+H123+H128+H133+H139+H144+H149))</f>
        <v>763459.2983639985</v>
      </c>
      <c r="I150" s="164">
        <f>((I110-I17-I28-I73-I96-I98)-(I120+I121+I125+I126+I130+I131+I136+I137+I141+I142+I143+I146+I147+I123+I128+I133+I139+I144+I149))</f>
        <v>750433.7442135066</v>
      </c>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80"/>
      <c r="CO150" s="80"/>
      <c r="CP150" s="80"/>
      <c r="CQ150" s="80"/>
      <c r="CR150" s="80"/>
      <c r="CS150" s="80"/>
      <c r="CT150" s="80"/>
      <c r="CU150" s="80"/>
      <c r="CV150" s="80"/>
      <c r="CW150" s="80"/>
      <c r="CX150" s="80"/>
      <c r="CY150" s="80"/>
      <c r="CZ150" s="80"/>
      <c r="DA150" s="80"/>
      <c r="DB150" s="80"/>
      <c r="DC150" s="80"/>
      <c r="DD150" s="80"/>
      <c r="DE150" s="80"/>
      <c r="DF150" s="80"/>
      <c r="DG150" s="80"/>
      <c r="DH150" s="80"/>
      <c r="DI150" s="80"/>
      <c r="DJ150" s="80"/>
      <c r="DK150" s="80"/>
      <c r="DL150" s="80"/>
      <c r="DM150" s="80"/>
      <c r="DN150" s="80"/>
      <c r="DO150" s="80"/>
      <c r="DP150" s="80"/>
      <c r="DQ150" s="80"/>
      <c r="DR150" s="80"/>
      <c r="DS150" s="80"/>
      <c r="DT150" s="80"/>
      <c r="DU150" s="80"/>
      <c r="DV150" s="80"/>
      <c r="DW150" s="80"/>
      <c r="DX150" s="80"/>
      <c r="DY150" s="80"/>
      <c r="DZ150" s="80"/>
      <c r="EA150" s="80"/>
      <c r="EB150" s="80"/>
      <c r="EC150" s="80"/>
      <c r="ED150" s="80"/>
      <c r="EE150" s="80"/>
      <c r="EF150" s="80"/>
      <c r="EG150" s="80"/>
      <c r="EH150" s="80"/>
      <c r="EI150" s="80"/>
      <c r="EJ150" s="80"/>
      <c r="EK150" s="80"/>
      <c r="EL150" s="80"/>
      <c r="EM150" s="80"/>
      <c r="EN150" s="80"/>
      <c r="EO150" s="80"/>
      <c r="EP150" s="80"/>
      <c r="EQ150" s="80"/>
      <c r="ER150" s="80"/>
      <c r="ES150" s="80"/>
      <c r="ET150" s="80"/>
      <c r="EU150" s="80"/>
      <c r="EV150" s="80"/>
      <c r="EW150" s="80"/>
      <c r="EX150" s="80"/>
      <c r="EY150" s="80"/>
      <c r="EZ150" s="80"/>
      <c r="FA150" s="80"/>
      <c r="FB150" s="80"/>
      <c r="FC150" s="80"/>
      <c r="FD150" s="80"/>
      <c r="FE150" s="80"/>
      <c r="FF150" s="80"/>
      <c r="FG150" s="80"/>
      <c r="FH150" s="80"/>
      <c r="FI150" s="80"/>
      <c r="FJ150" s="80"/>
      <c r="FK150" s="80"/>
      <c r="FL150" s="80"/>
      <c r="FM150" s="80"/>
      <c r="FN150" s="80"/>
      <c r="FO150" s="80"/>
      <c r="FP150" s="80"/>
      <c r="FQ150" s="80"/>
      <c r="FR150" s="80"/>
      <c r="FS150" s="80"/>
      <c r="FT150" s="80"/>
      <c r="FU150" s="80"/>
    </row>
    <row r="151" spans="1:177" ht="15">
      <c r="A151" s="162" t="s">
        <v>167</v>
      </c>
      <c r="B151" s="163" t="s">
        <v>523</v>
      </c>
      <c r="C151" s="167"/>
      <c r="D151" s="167"/>
      <c r="E151" s="167"/>
      <c r="F151" s="167"/>
      <c r="G151" s="164">
        <f>G17+G28+G73+G96+G98-G122-G127-G132-G138-G148</f>
        <v>0</v>
      </c>
      <c r="H151" s="164">
        <f>H17+H28+H73+H96+H98-H122-H127-H132-H138-H148</f>
        <v>0</v>
      </c>
      <c r="I151" s="164">
        <f>I17+I28+I73+I96+I98-I122-I127-I132-I138-I148</f>
        <v>0</v>
      </c>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6"/>
      <c r="BB151" s="66"/>
      <c r="BC151" s="66"/>
      <c r="BD151" s="66"/>
      <c r="BE151" s="66"/>
      <c r="BF151" s="66"/>
      <c r="BG151" s="66"/>
      <c r="BH151" s="66"/>
      <c r="BI151" s="66"/>
      <c r="BJ151" s="66"/>
      <c r="BK151" s="66"/>
      <c r="BL151" s="66"/>
      <c r="BM151" s="66"/>
      <c r="BN151" s="66"/>
      <c r="BO151" s="66"/>
      <c r="BP151" s="66"/>
      <c r="BQ151" s="66"/>
      <c r="BR151" s="66"/>
      <c r="BS151" s="66"/>
      <c r="BT151" s="66"/>
      <c r="BU151" s="66"/>
      <c r="BV151" s="66"/>
      <c r="BW151" s="66"/>
      <c r="BX151" s="66"/>
      <c r="BY151" s="66"/>
      <c r="BZ151" s="66"/>
      <c r="CA151" s="66"/>
      <c r="CB151" s="66"/>
      <c r="CC151" s="66"/>
      <c r="CD151" s="66"/>
      <c r="CE151" s="66"/>
      <c r="CF151" s="66"/>
      <c r="CG151" s="66"/>
      <c r="CH151" s="66"/>
      <c r="CI151" s="66"/>
      <c r="CJ151" s="66"/>
      <c r="CK151" s="66"/>
      <c r="CL151" s="66"/>
      <c r="CM151" s="66"/>
      <c r="CN151" s="66"/>
      <c r="CO151" s="66"/>
      <c r="CP151" s="66"/>
      <c r="CQ151" s="66"/>
      <c r="CR151" s="66"/>
      <c r="CS151" s="66"/>
      <c r="CT151" s="66"/>
      <c r="CU151" s="66"/>
      <c r="CV151" s="66"/>
      <c r="CW151" s="66"/>
      <c r="CX151" s="66"/>
      <c r="CY151" s="66"/>
      <c r="CZ151" s="66"/>
      <c r="DA151" s="66"/>
      <c r="DB151" s="66"/>
      <c r="DC151" s="66"/>
      <c r="DD151" s="66"/>
      <c r="DE151" s="66"/>
      <c r="DF151" s="66"/>
      <c r="DG151" s="66"/>
      <c r="DH151" s="66"/>
      <c r="DI151" s="66"/>
      <c r="DJ151" s="66"/>
      <c r="DK151" s="66"/>
      <c r="DL151" s="66"/>
      <c r="DM151" s="66"/>
      <c r="DN151" s="66"/>
      <c r="DO151" s="66"/>
      <c r="DP151" s="66"/>
      <c r="DQ151" s="66"/>
      <c r="DR151" s="66"/>
      <c r="DS151" s="66"/>
      <c r="DT151" s="66"/>
      <c r="DU151" s="66"/>
      <c r="DV151" s="66"/>
      <c r="DW151" s="66"/>
      <c r="DX151" s="66"/>
      <c r="DY151" s="66"/>
      <c r="DZ151" s="66"/>
      <c r="EA151" s="66"/>
      <c r="EB151" s="66"/>
      <c r="EC151" s="66"/>
      <c r="ED151" s="66"/>
      <c r="EE151" s="66"/>
      <c r="EF151" s="66"/>
      <c r="EG151" s="66"/>
      <c r="EH151" s="66"/>
      <c r="EI151" s="66"/>
      <c r="EJ151" s="66"/>
      <c r="EK151" s="66"/>
      <c r="EL151" s="66"/>
      <c r="EM151" s="66"/>
      <c r="EN151" s="66"/>
      <c r="EO151" s="66"/>
      <c r="EP151" s="66"/>
      <c r="EQ151" s="66"/>
      <c r="ER151" s="66"/>
      <c r="ES151" s="66"/>
      <c r="ET151" s="66"/>
      <c r="EU151" s="66"/>
      <c r="EV151" s="66"/>
      <c r="EW151" s="66"/>
      <c r="EX151" s="66"/>
      <c r="EY151" s="66"/>
      <c r="EZ151" s="66"/>
      <c r="FA151" s="66"/>
      <c r="FB151" s="66"/>
      <c r="FC151" s="66"/>
      <c r="FD151" s="66"/>
      <c r="FE151" s="66"/>
      <c r="FF151" s="66"/>
      <c r="FG151" s="66"/>
      <c r="FH151" s="66"/>
      <c r="FI151" s="66"/>
      <c r="FJ151" s="66"/>
      <c r="FK151" s="66"/>
      <c r="FL151" s="66"/>
      <c r="FM151" s="66"/>
      <c r="FN151" s="66"/>
      <c r="FO151" s="66"/>
      <c r="FP151" s="66"/>
      <c r="FQ151" s="66"/>
      <c r="FR151" s="66"/>
      <c r="FS151" s="66"/>
      <c r="FT151" s="66"/>
      <c r="FU151" s="66"/>
    </row>
    <row r="152" spans="1:177" s="9" customFormat="1" ht="29.25" customHeight="1" thickBot="1">
      <c r="A152" s="166"/>
      <c r="B152" s="87" t="s">
        <v>521</v>
      </c>
      <c r="C152" s="88">
        <f>C118+C134</f>
        <v>53212519.08</v>
      </c>
      <c r="D152" s="88">
        <f>D118+D134</f>
        <v>57490092.92</v>
      </c>
      <c r="E152" s="88">
        <f>E118+E134</f>
        <v>73661940.97</v>
      </c>
      <c r="F152" s="88">
        <f>F118+F134</f>
        <v>73160000</v>
      </c>
      <c r="G152" s="88">
        <f>G118+G134+G150+G151</f>
        <v>79845220.82257092</v>
      </c>
      <c r="H152" s="88">
        <f>H118+H134+H150+H151</f>
        <v>81675557.93566059</v>
      </c>
      <c r="I152" s="88">
        <f>I118+I134+I150+I151</f>
        <v>87975079.32351223</v>
      </c>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c r="BI152" s="83"/>
      <c r="BJ152" s="83"/>
      <c r="BK152" s="83"/>
      <c r="BL152" s="83"/>
      <c r="BM152" s="83"/>
      <c r="BN152" s="83"/>
      <c r="BO152" s="83"/>
      <c r="BP152" s="83"/>
      <c r="BQ152" s="83"/>
      <c r="BR152" s="83"/>
      <c r="BS152" s="83"/>
      <c r="BT152" s="83"/>
      <c r="BU152" s="83"/>
      <c r="BV152" s="83"/>
      <c r="BW152" s="83"/>
      <c r="BX152" s="83"/>
      <c r="BY152" s="83"/>
      <c r="BZ152" s="83"/>
      <c r="CA152" s="83"/>
      <c r="CB152" s="83"/>
      <c r="CC152" s="83"/>
      <c r="CD152" s="83"/>
      <c r="CE152" s="83"/>
      <c r="CF152" s="83"/>
      <c r="CG152" s="83"/>
      <c r="CH152" s="83"/>
      <c r="CI152" s="83"/>
      <c r="CJ152" s="83"/>
      <c r="CK152" s="83"/>
      <c r="CL152" s="83"/>
      <c r="CM152" s="83"/>
      <c r="CN152" s="83"/>
      <c r="CO152" s="83"/>
      <c r="CP152" s="83"/>
      <c r="CQ152" s="83"/>
      <c r="CR152" s="83"/>
      <c r="CS152" s="83"/>
      <c r="CT152" s="83"/>
      <c r="CU152" s="83"/>
      <c r="CV152" s="83"/>
      <c r="CW152" s="83"/>
      <c r="CX152" s="83"/>
      <c r="CY152" s="83"/>
      <c r="CZ152" s="83"/>
      <c r="DA152" s="83"/>
      <c r="DB152" s="83"/>
      <c r="DC152" s="83"/>
      <c r="DD152" s="83"/>
      <c r="DE152" s="83"/>
      <c r="DF152" s="83"/>
      <c r="DG152" s="83"/>
      <c r="DH152" s="83"/>
      <c r="DI152" s="83"/>
      <c r="DJ152" s="83"/>
      <c r="DK152" s="83"/>
      <c r="DL152" s="83"/>
      <c r="DM152" s="83"/>
      <c r="DN152" s="83"/>
      <c r="DO152" s="83"/>
      <c r="DP152" s="83"/>
      <c r="DQ152" s="83"/>
      <c r="DR152" s="83"/>
      <c r="DS152" s="83"/>
      <c r="DT152" s="83"/>
      <c r="DU152" s="83"/>
      <c r="DV152" s="83"/>
      <c r="DW152" s="83"/>
      <c r="DX152" s="83"/>
      <c r="DY152" s="83"/>
      <c r="DZ152" s="83"/>
      <c r="EA152" s="83"/>
      <c r="EB152" s="83"/>
      <c r="EC152" s="83"/>
      <c r="ED152" s="83"/>
      <c r="EE152" s="83"/>
      <c r="EF152" s="83"/>
      <c r="EG152" s="83"/>
      <c r="EH152" s="83"/>
      <c r="EI152" s="83"/>
      <c r="EJ152" s="83"/>
      <c r="EK152" s="83"/>
      <c r="EL152" s="83"/>
      <c r="EM152" s="83"/>
      <c r="EN152" s="83"/>
      <c r="EO152" s="83"/>
      <c r="EP152" s="83"/>
      <c r="EQ152" s="83"/>
      <c r="ER152" s="83"/>
      <c r="ES152" s="83"/>
      <c r="ET152" s="83"/>
      <c r="EU152" s="83"/>
      <c r="EV152" s="83"/>
      <c r="EW152" s="83"/>
      <c r="EX152" s="83"/>
      <c r="EY152" s="83"/>
      <c r="EZ152" s="83"/>
      <c r="FA152" s="83"/>
      <c r="FB152" s="83"/>
      <c r="FC152" s="83"/>
      <c r="FD152" s="83"/>
      <c r="FE152" s="83"/>
      <c r="FF152" s="83"/>
      <c r="FG152" s="83"/>
      <c r="FH152" s="83"/>
      <c r="FI152" s="83"/>
      <c r="FJ152" s="83"/>
      <c r="FK152" s="83"/>
      <c r="FL152" s="83"/>
      <c r="FM152" s="83"/>
      <c r="FN152" s="83"/>
      <c r="FO152" s="83"/>
      <c r="FP152" s="83"/>
      <c r="FQ152" s="83"/>
      <c r="FR152" s="83"/>
      <c r="FS152" s="83"/>
      <c r="FT152" s="83"/>
      <c r="FU152" s="83"/>
    </row>
    <row r="153" spans="1:177" s="1" customFormat="1" ht="17.25" customHeight="1" hidden="1">
      <c r="A153" s="20"/>
      <c r="B153" s="24" t="s">
        <v>34</v>
      </c>
      <c r="C153" s="73"/>
      <c r="D153" s="74"/>
      <c r="E153" s="74"/>
      <c r="F153" s="74"/>
      <c r="G153" s="74"/>
      <c r="H153" s="74"/>
      <c r="I153" s="74"/>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c r="BT153" s="78"/>
      <c r="BU153" s="78"/>
      <c r="BV153" s="78"/>
      <c r="BW153" s="78"/>
      <c r="BX153" s="78"/>
      <c r="BY153" s="78"/>
      <c r="BZ153" s="78"/>
      <c r="CA153" s="78"/>
      <c r="CB153" s="78"/>
      <c r="CC153" s="78"/>
      <c r="CD153" s="78"/>
      <c r="CE153" s="78"/>
      <c r="CF153" s="78"/>
      <c r="CG153" s="78"/>
      <c r="CH153" s="78"/>
      <c r="CI153" s="78"/>
      <c r="CJ153" s="78"/>
      <c r="CK153" s="78"/>
      <c r="CL153" s="78"/>
      <c r="CM153" s="78"/>
      <c r="CN153" s="78"/>
      <c r="CO153" s="78"/>
      <c r="CP153" s="78"/>
      <c r="CQ153" s="78"/>
      <c r="CR153" s="78"/>
      <c r="CS153" s="78"/>
      <c r="CT153" s="78"/>
      <c r="CU153" s="78"/>
      <c r="CV153" s="78"/>
      <c r="CW153" s="78"/>
      <c r="CX153" s="78"/>
      <c r="CY153" s="78"/>
      <c r="CZ153" s="78"/>
      <c r="DA153" s="78"/>
      <c r="DB153" s="78"/>
      <c r="DC153" s="78"/>
      <c r="DD153" s="78"/>
      <c r="DE153" s="78"/>
      <c r="DF153" s="78"/>
      <c r="DG153" s="78"/>
      <c r="DH153" s="78"/>
      <c r="DI153" s="78"/>
      <c r="DJ153" s="78"/>
      <c r="DK153" s="78"/>
      <c r="DL153" s="78"/>
      <c r="DM153" s="78"/>
      <c r="DN153" s="78"/>
      <c r="DO153" s="78"/>
      <c r="DP153" s="78"/>
      <c r="DQ153" s="78"/>
      <c r="DR153" s="78"/>
      <c r="DS153" s="78"/>
      <c r="DT153" s="78"/>
      <c r="DU153" s="78"/>
      <c r="DV153" s="78"/>
      <c r="DW153" s="78"/>
      <c r="DX153" s="78"/>
      <c r="DY153" s="78"/>
      <c r="DZ153" s="78"/>
      <c r="EA153" s="78"/>
      <c r="EB153" s="78"/>
      <c r="EC153" s="78"/>
      <c r="ED153" s="78"/>
      <c r="EE153" s="78"/>
      <c r="EF153" s="78"/>
      <c r="EG153" s="78"/>
      <c r="EH153" s="78"/>
      <c r="EI153" s="78"/>
      <c r="EJ153" s="78"/>
      <c r="EK153" s="78"/>
      <c r="EL153" s="78"/>
      <c r="EM153" s="78"/>
      <c r="EN153" s="78"/>
      <c r="EO153" s="78"/>
      <c r="EP153" s="78"/>
      <c r="EQ153" s="78"/>
      <c r="ER153" s="78"/>
      <c r="ES153" s="78"/>
      <c r="ET153" s="78"/>
      <c r="EU153" s="78"/>
      <c r="EV153" s="78"/>
      <c r="EW153" s="78"/>
      <c r="EX153" s="78"/>
      <c r="EY153" s="78"/>
      <c r="EZ153" s="78"/>
      <c r="FA153" s="78"/>
      <c r="FB153" s="78"/>
      <c r="FC153" s="78"/>
      <c r="FD153" s="78"/>
      <c r="FE153" s="78"/>
      <c r="FF153" s="78"/>
      <c r="FG153" s="78"/>
      <c r="FH153" s="78"/>
      <c r="FI153" s="78"/>
      <c r="FJ153" s="78"/>
      <c r="FK153" s="78"/>
      <c r="FL153" s="78"/>
      <c r="FM153" s="78"/>
      <c r="FN153" s="78"/>
      <c r="FO153" s="78"/>
      <c r="FP153" s="78"/>
      <c r="FQ153" s="78"/>
      <c r="FR153" s="78"/>
      <c r="FS153" s="78"/>
      <c r="FT153" s="78"/>
      <c r="FU153" s="78"/>
    </row>
    <row r="154" spans="1:177" s="1" customFormat="1" ht="17.25" customHeight="1" hidden="1">
      <c r="A154" s="21"/>
      <c r="B154" s="22" t="s">
        <v>7</v>
      </c>
      <c r="C154" s="23" t="s">
        <v>9</v>
      </c>
      <c r="D154" s="23" t="e">
        <f>IF(#REF!&gt;0,"REALIZADO","PROJETADO")</f>
        <v>#REF!</v>
      </c>
      <c r="E154" s="23" t="e">
        <f>IF(#REF!&gt;0,"REALIZADO","PROJETADO")</f>
        <v>#REF!</v>
      </c>
      <c r="F154" s="23" t="e">
        <f>IF(#REF!&gt;0,"REALIZADO","PROJETADO")</f>
        <v>#REF!</v>
      </c>
      <c r="G154" s="23" t="s">
        <v>12</v>
      </c>
      <c r="H154" s="23"/>
      <c r="I154" s="23" t="s">
        <v>12</v>
      </c>
      <c r="J154" s="78"/>
      <c r="K154" s="78"/>
      <c r="L154" s="78"/>
      <c r="M154" s="78"/>
      <c r="N154" s="78"/>
      <c r="O154" s="78"/>
      <c r="P154" s="78"/>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c r="BT154" s="78"/>
      <c r="BU154" s="78"/>
      <c r="BV154" s="78"/>
      <c r="BW154" s="78"/>
      <c r="BX154" s="78"/>
      <c r="BY154" s="78"/>
      <c r="BZ154" s="78"/>
      <c r="CA154" s="78"/>
      <c r="CB154" s="78"/>
      <c r="CC154" s="78"/>
      <c r="CD154" s="78"/>
      <c r="CE154" s="78"/>
      <c r="CF154" s="78"/>
      <c r="CG154" s="78"/>
      <c r="CH154" s="78"/>
      <c r="CI154" s="78"/>
      <c r="CJ154" s="78"/>
      <c r="CK154" s="78"/>
      <c r="CL154" s="78"/>
      <c r="CM154" s="78"/>
      <c r="CN154" s="78"/>
      <c r="CO154" s="78"/>
      <c r="CP154" s="78"/>
      <c r="CQ154" s="78"/>
      <c r="CR154" s="78"/>
      <c r="CS154" s="78"/>
      <c r="CT154" s="78"/>
      <c r="CU154" s="78"/>
      <c r="CV154" s="78"/>
      <c r="CW154" s="78"/>
      <c r="CX154" s="78"/>
      <c r="CY154" s="78"/>
      <c r="CZ154" s="78"/>
      <c r="DA154" s="78"/>
      <c r="DB154" s="78"/>
      <c r="DC154" s="78"/>
      <c r="DD154" s="78"/>
      <c r="DE154" s="78"/>
      <c r="DF154" s="78"/>
      <c r="DG154" s="78"/>
      <c r="DH154" s="78"/>
      <c r="DI154" s="78"/>
      <c r="DJ154" s="78"/>
      <c r="DK154" s="78"/>
      <c r="DL154" s="78"/>
      <c r="DM154" s="78"/>
      <c r="DN154" s="78"/>
      <c r="DO154" s="78"/>
      <c r="DP154" s="78"/>
      <c r="DQ154" s="78"/>
      <c r="DR154" s="78"/>
      <c r="DS154" s="78"/>
      <c r="DT154" s="78"/>
      <c r="DU154" s="78"/>
      <c r="DV154" s="78"/>
      <c r="DW154" s="78"/>
      <c r="DX154" s="78"/>
      <c r="DY154" s="78"/>
      <c r="DZ154" s="78"/>
      <c r="EA154" s="78"/>
      <c r="EB154" s="78"/>
      <c r="EC154" s="78"/>
      <c r="ED154" s="78"/>
      <c r="EE154" s="78"/>
      <c r="EF154" s="78"/>
      <c r="EG154" s="78"/>
      <c r="EH154" s="78"/>
      <c r="EI154" s="78"/>
      <c r="EJ154" s="78"/>
      <c r="EK154" s="78"/>
      <c r="EL154" s="78"/>
      <c r="EM154" s="78"/>
      <c r="EN154" s="78"/>
      <c r="EO154" s="78"/>
      <c r="EP154" s="78"/>
      <c r="EQ154" s="78"/>
      <c r="ER154" s="78"/>
      <c r="ES154" s="78"/>
      <c r="ET154" s="78"/>
      <c r="EU154" s="78"/>
      <c r="EV154" s="78"/>
      <c r="EW154" s="78"/>
      <c r="EX154" s="78"/>
      <c r="EY154" s="78"/>
      <c r="EZ154" s="78"/>
      <c r="FA154" s="78"/>
      <c r="FB154" s="78"/>
      <c r="FC154" s="78"/>
      <c r="FD154" s="78"/>
      <c r="FE154" s="78"/>
      <c r="FF154" s="78"/>
      <c r="FG154" s="78"/>
      <c r="FH154" s="78"/>
      <c r="FI154" s="78"/>
      <c r="FJ154" s="78"/>
      <c r="FK154" s="78"/>
      <c r="FL154" s="78"/>
      <c r="FM154" s="78"/>
      <c r="FN154" s="78"/>
      <c r="FO154" s="78"/>
      <c r="FP154" s="78"/>
      <c r="FQ154" s="78"/>
      <c r="FR154" s="78"/>
      <c r="FS154" s="78"/>
      <c r="FT154" s="78"/>
      <c r="FU154" s="78"/>
    </row>
    <row r="155" spans="1:177" s="1" customFormat="1" ht="17.25" customHeight="1" hidden="1">
      <c r="A155" s="21"/>
      <c r="B155" s="75" t="s">
        <v>6</v>
      </c>
      <c r="C155" s="76">
        <v>1999</v>
      </c>
      <c r="D155" s="76">
        <v>2000</v>
      </c>
      <c r="E155" s="76">
        <v>2001</v>
      </c>
      <c r="F155" s="76">
        <v>2002</v>
      </c>
      <c r="G155" s="76">
        <v>2003</v>
      </c>
      <c r="H155" s="76"/>
      <c r="I155" s="76">
        <v>2004</v>
      </c>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c r="BT155" s="78"/>
      <c r="BU155" s="78"/>
      <c r="BV155" s="78"/>
      <c r="BW155" s="78"/>
      <c r="BX155" s="78"/>
      <c r="BY155" s="78"/>
      <c r="BZ155" s="78"/>
      <c r="CA155" s="78"/>
      <c r="CB155" s="78"/>
      <c r="CC155" s="78"/>
      <c r="CD155" s="78"/>
      <c r="CE155" s="78"/>
      <c r="CF155" s="78"/>
      <c r="CG155" s="78"/>
      <c r="CH155" s="78"/>
      <c r="CI155" s="78"/>
      <c r="CJ155" s="78"/>
      <c r="CK155" s="78"/>
      <c r="CL155" s="78"/>
      <c r="CM155" s="78"/>
      <c r="CN155" s="78"/>
      <c r="CO155" s="78"/>
      <c r="CP155" s="78"/>
      <c r="CQ155" s="78"/>
      <c r="CR155" s="78"/>
      <c r="CS155" s="78"/>
      <c r="CT155" s="78"/>
      <c r="CU155" s="78"/>
      <c r="CV155" s="78"/>
      <c r="CW155" s="78"/>
      <c r="CX155" s="78"/>
      <c r="CY155" s="78"/>
      <c r="CZ155" s="78"/>
      <c r="DA155" s="78"/>
      <c r="DB155" s="78"/>
      <c r="DC155" s="78"/>
      <c r="DD155" s="78"/>
      <c r="DE155" s="78"/>
      <c r="DF155" s="78"/>
      <c r="DG155" s="78"/>
      <c r="DH155" s="78"/>
      <c r="DI155" s="78"/>
      <c r="DJ155" s="78"/>
      <c r="DK155" s="78"/>
      <c r="DL155" s="78"/>
      <c r="DM155" s="78"/>
      <c r="DN155" s="78"/>
      <c r="DO155" s="78"/>
      <c r="DP155" s="78"/>
      <c r="DQ155" s="78"/>
      <c r="DR155" s="78"/>
      <c r="DS155" s="78"/>
      <c r="DT155" s="78"/>
      <c r="DU155" s="78"/>
      <c r="DV155" s="78"/>
      <c r="DW155" s="78"/>
      <c r="DX155" s="78"/>
      <c r="DY155" s="78"/>
      <c r="DZ155" s="78"/>
      <c r="EA155" s="78"/>
      <c r="EB155" s="78"/>
      <c r="EC155" s="78"/>
      <c r="ED155" s="78"/>
      <c r="EE155" s="78"/>
      <c r="EF155" s="78"/>
      <c r="EG155" s="78"/>
      <c r="EH155" s="78"/>
      <c r="EI155" s="78"/>
      <c r="EJ155" s="78"/>
      <c r="EK155" s="78"/>
      <c r="EL155" s="78"/>
      <c r="EM155" s="78"/>
      <c r="EN155" s="78"/>
      <c r="EO155" s="78"/>
      <c r="EP155" s="78"/>
      <c r="EQ155" s="78"/>
      <c r="ER155" s="78"/>
      <c r="ES155" s="78"/>
      <c r="ET155" s="78"/>
      <c r="EU155" s="78"/>
      <c r="EV155" s="78"/>
      <c r="EW155" s="78"/>
      <c r="EX155" s="78"/>
      <c r="EY155" s="78"/>
      <c r="EZ155" s="78"/>
      <c r="FA155" s="78"/>
      <c r="FB155" s="78"/>
      <c r="FC155" s="78"/>
      <c r="FD155" s="78"/>
      <c r="FE155" s="78"/>
      <c r="FF155" s="78"/>
      <c r="FG155" s="78"/>
      <c r="FH155" s="78"/>
      <c r="FI155" s="78"/>
      <c r="FJ155" s="78"/>
      <c r="FK155" s="78"/>
      <c r="FL155" s="78"/>
      <c r="FM155" s="78"/>
      <c r="FN155" s="78"/>
      <c r="FO155" s="78"/>
      <c r="FP155" s="78"/>
      <c r="FQ155" s="78"/>
      <c r="FR155" s="78"/>
      <c r="FS155" s="78"/>
      <c r="FT155" s="78"/>
      <c r="FU155" s="78"/>
    </row>
    <row r="156" spans="1:177" s="1" customFormat="1" ht="17.25" customHeight="1" hidden="1">
      <c r="A156" s="21"/>
      <c r="B156" s="24"/>
      <c r="C156" s="25"/>
      <c r="D156" s="25"/>
      <c r="E156" s="25"/>
      <c r="F156" s="25"/>
      <c r="G156" s="25"/>
      <c r="H156" s="25"/>
      <c r="I156" s="25"/>
      <c r="J156" s="78"/>
      <c r="K156" s="78"/>
      <c r="L156" s="78"/>
      <c r="M156" s="78"/>
      <c r="N156" s="78"/>
      <c r="O156" s="78"/>
      <c r="P156" s="78"/>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c r="BT156" s="78"/>
      <c r="BU156" s="78"/>
      <c r="BV156" s="78"/>
      <c r="BW156" s="78"/>
      <c r="BX156" s="78"/>
      <c r="BY156" s="78"/>
      <c r="BZ156" s="78"/>
      <c r="CA156" s="78"/>
      <c r="CB156" s="78"/>
      <c r="CC156" s="78"/>
      <c r="CD156" s="78"/>
      <c r="CE156" s="78"/>
      <c r="CF156" s="78"/>
      <c r="CG156" s="78"/>
      <c r="CH156" s="78"/>
      <c r="CI156" s="78"/>
      <c r="CJ156" s="78"/>
      <c r="CK156" s="78"/>
      <c r="CL156" s="78"/>
      <c r="CM156" s="78"/>
      <c r="CN156" s="78"/>
      <c r="CO156" s="78"/>
      <c r="CP156" s="78"/>
      <c r="CQ156" s="78"/>
      <c r="CR156" s="78"/>
      <c r="CS156" s="78"/>
      <c r="CT156" s="78"/>
      <c r="CU156" s="78"/>
      <c r="CV156" s="78"/>
      <c r="CW156" s="78"/>
      <c r="CX156" s="78"/>
      <c r="CY156" s="78"/>
      <c r="CZ156" s="78"/>
      <c r="DA156" s="78"/>
      <c r="DB156" s="78"/>
      <c r="DC156" s="78"/>
      <c r="DD156" s="78"/>
      <c r="DE156" s="78"/>
      <c r="DF156" s="78"/>
      <c r="DG156" s="78"/>
      <c r="DH156" s="78"/>
      <c r="DI156" s="78"/>
      <c r="DJ156" s="78"/>
      <c r="DK156" s="78"/>
      <c r="DL156" s="78"/>
      <c r="DM156" s="78"/>
      <c r="DN156" s="78"/>
      <c r="DO156" s="78"/>
      <c r="DP156" s="78"/>
      <c r="DQ156" s="78"/>
      <c r="DR156" s="78"/>
      <c r="DS156" s="78"/>
      <c r="DT156" s="78"/>
      <c r="DU156" s="78"/>
      <c r="DV156" s="78"/>
      <c r="DW156" s="78"/>
      <c r="DX156" s="78"/>
      <c r="DY156" s="78"/>
      <c r="DZ156" s="78"/>
      <c r="EA156" s="78"/>
      <c r="EB156" s="78"/>
      <c r="EC156" s="78"/>
      <c r="ED156" s="78"/>
      <c r="EE156" s="78"/>
      <c r="EF156" s="78"/>
      <c r="EG156" s="78"/>
      <c r="EH156" s="78"/>
      <c r="EI156" s="78"/>
      <c r="EJ156" s="78"/>
      <c r="EK156" s="78"/>
      <c r="EL156" s="78"/>
      <c r="EM156" s="78"/>
      <c r="EN156" s="78"/>
      <c r="EO156" s="78"/>
      <c r="EP156" s="78"/>
      <c r="EQ156" s="78"/>
      <c r="ER156" s="78"/>
      <c r="ES156" s="78"/>
      <c r="ET156" s="78"/>
      <c r="EU156" s="78"/>
      <c r="EV156" s="78"/>
      <c r="EW156" s="78"/>
      <c r="EX156" s="78"/>
      <c r="EY156" s="78"/>
      <c r="EZ156" s="78"/>
      <c r="FA156" s="78"/>
      <c r="FB156" s="78"/>
      <c r="FC156" s="78"/>
      <c r="FD156" s="78"/>
      <c r="FE156" s="78"/>
      <c r="FF156" s="78"/>
      <c r="FG156" s="78"/>
      <c r="FH156" s="78"/>
      <c r="FI156" s="78"/>
      <c r="FJ156" s="78"/>
      <c r="FK156" s="78"/>
      <c r="FL156" s="78"/>
      <c r="FM156" s="78"/>
      <c r="FN156" s="78"/>
      <c r="FO156" s="78"/>
      <c r="FP156" s="78"/>
      <c r="FQ156" s="78"/>
      <c r="FR156" s="78"/>
      <c r="FS156" s="78"/>
      <c r="FT156" s="78"/>
      <c r="FU156" s="78"/>
    </row>
    <row r="157" spans="1:177" s="1" customFormat="1" ht="16.5" hidden="1" thickBot="1">
      <c r="A157" s="21"/>
      <c r="B157" s="24" t="s">
        <v>14</v>
      </c>
      <c r="C157" s="26" t="e">
        <f>C8-#REF!-C14+C161-#REF!</f>
        <v>#REF!</v>
      </c>
      <c r="D157" s="26" t="e">
        <f>D8-#REF!-D14+D161-#REF!</f>
        <v>#REF!</v>
      </c>
      <c r="E157" s="26" t="e">
        <f>E8-#REF!-E14+E161-#REF!</f>
        <v>#REF!</v>
      </c>
      <c r="F157" s="26" t="e">
        <f>F8-#REF!-F14+F161-#REF!</f>
        <v>#REF!</v>
      </c>
      <c r="G157" s="26" t="e">
        <f>G8-#REF!-G14+G161-#REF!</f>
        <v>#REF!</v>
      </c>
      <c r="H157" s="26"/>
      <c r="I157" s="26" t="e">
        <f>I8-#REF!-I14+I161-#REF!</f>
        <v>#REF!</v>
      </c>
      <c r="J157" s="78"/>
      <c r="K157" s="78"/>
      <c r="L157" s="78"/>
      <c r="M157" s="78"/>
      <c r="N157" s="78"/>
      <c r="O157" s="78"/>
      <c r="P157" s="78"/>
      <c r="Q157" s="78"/>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c r="BT157" s="78"/>
      <c r="BU157" s="78"/>
      <c r="BV157" s="78"/>
      <c r="BW157" s="78"/>
      <c r="BX157" s="78"/>
      <c r="BY157" s="78"/>
      <c r="BZ157" s="78"/>
      <c r="CA157" s="78"/>
      <c r="CB157" s="78"/>
      <c r="CC157" s="78"/>
      <c r="CD157" s="78"/>
      <c r="CE157" s="78"/>
      <c r="CF157" s="78"/>
      <c r="CG157" s="78"/>
      <c r="CH157" s="78"/>
      <c r="CI157" s="78"/>
      <c r="CJ157" s="78"/>
      <c r="CK157" s="78"/>
      <c r="CL157" s="78"/>
      <c r="CM157" s="78"/>
      <c r="CN157" s="78"/>
      <c r="CO157" s="78"/>
      <c r="CP157" s="78"/>
      <c r="CQ157" s="78"/>
      <c r="CR157" s="78"/>
      <c r="CS157" s="78"/>
      <c r="CT157" s="78"/>
      <c r="CU157" s="78"/>
      <c r="CV157" s="78"/>
      <c r="CW157" s="78"/>
      <c r="CX157" s="78"/>
      <c r="CY157" s="78"/>
      <c r="CZ157" s="78"/>
      <c r="DA157" s="78"/>
      <c r="DB157" s="78"/>
      <c r="DC157" s="78"/>
      <c r="DD157" s="78"/>
      <c r="DE157" s="78"/>
      <c r="DF157" s="78"/>
      <c r="DG157" s="78"/>
      <c r="DH157" s="78"/>
      <c r="DI157" s="78"/>
      <c r="DJ157" s="78"/>
      <c r="DK157" s="78"/>
      <c r="DL157" s="78"/>
      <c r="DM157" s="78"/>
      <c r="DN157" s="78"/>
      <c r="DO157" s="78"/>
      <c r="DP157" s="78"/>
      <c r="DQ157" s="78"/>
      <c r="DR157" s="78"/>
      <c r="DS157" s="78"/>
      <c r="DT157" s="78"/>
      <c r="DU157" s="78"/>
      <c r="DV157" s="78"/>
      <c r="DW157" s="78"/>
      <c r="DX157" s="78"/>
      <c r="DY157" s="78"/>
      <c r="DZ157" s="78"/>
      <c r="EA157" s="78"/>
      <c r="EB157" s="78"/>
      <c r="EC157" s="78"/>
      <c r="ED157" s="78"/>
      <c r="EE157" s="78"/>
      <c r="EF157" s="78"/>
      <c r="EG157" s="78"/>
      <c r="EH157" s="78"/>
      <c r="EI157" s="78"/>
      <c r="EJ157" s="78"/>
      <c r="EK157" s="78"/>
      <c r="EL157" s="78"/>
      <c r="EM157" s="78"/>
      <c r="EN157" s="78"/>
      <c r="EO157" s="78"/>
      <c r="EP157" s="78"/>
      <c r="EQ157" s="78"/>
      <c r="ER157" s="78"/>
      <c r="ES157" s="78"/>
      <c r="ET157" s="78"/>
      <c r="EU157" s="78"/>
      <c r="EV157" s="78"/>
      <c r="EW157" s="78"/>
      <c r="EX157" s="78"/>
      <c r="EY157" s="78"/>
      <c r="EZ157" s="78"/>
      <c r="FA157" s="78"/>
      <c r="FB157" s="78"/>
      <c r="FC157" s="78"/>
      <c r="FD157" s="78"/>
      <c r="FE157" s="78"/>
      <c r="FF157" s="78"/>
      <c r="FG157" s="78"/>
      <c r="FH157" s="78"/>
      <c r="FI157" s="78"/>
      <c r="FJ157" s="78"/>
      <c r="FK157" s="78"/>
      <c r="FL157" s="78"/>
      <c r="FM157" s="78"/>
      <c r="FN157" s="78"/>
      <c r="FO157" s="78"/>
      <c r="FP157" s="78"/>
      <c r="FQ157" s="78"/>
      <c r="FR157" s="78"/>
      <c r="FS157" s="78"/>
      <c r="FT157" s="78"/>
      <c r="FU157" s="78"/>
    </row>
    <row r="158" spans="1:177" s="1" customFormat="1" ht="16.5" hidden="1" thickBot="1">
      <c r="A158" s="21"/>
      <c r="B158" s="24" t="s">
        <v>15</v>
      </c>
      <c r="C158" s="26">
        <f>C9</f>
        <v>8276681.5</v>
      </c>
      <c r="D158" s="26">
        <f>D9</f>
        <v>8936456.39</v>
      </c>
      <c r="E158" s="26">
        <f>E9</f>
        <v>10248247.73</v>
      </c>
      <c r="F158" s="26">
        <f>F9</f>
        <v>9304500</v>
      </c>
      <c r="G158" s="26">
        <f>G9</f>
        <v>10608331.346121669</v>
      </c>
      <c r="H158" s="26"/>
      <c r="I158" s="26">
        <f>I9</f>
        <v>11570807.139397819</v>
      </c>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c r="BT158" s="78"/>
      <c r="BU158" s="78"/>
      <c r="BV158" s="78"/>
      <c r="BW158" s="78"/>
      <c r="BX158" s="78"/>
      <c r="BY158" s="78"/>
      <c r="BZ158" s="78"/>
      <c r="CA158" s="78"/>
      <c r="CB158" s="78"/>
      <c r="CC158" s="78"/>
      <c r="CD158" s="78"/>
      <c r="CE158" s="78"/>
      <c r="CF158" s="78"/>
      <c r="CG158" s="78"/>
      <c r="CH158" s="78"/>
      <c r="CI158" s="78"/>
      <c r="CJ158" s="78"/>
      <c r="CK158" s="78"/>
      <c r="CL158" s="78"/>
      <c r="CM158" s="78"/>
      <c r="CN158" s="78"/>
      <c r="CO158" s="78"/>
      <c r="CP158" s="78"/>
      <c r="CQ158" s="78"/>
      <c r="CR158" s="78"/>
      <c r="CS158" s="78"/>
      <c r="CT158" s="78"/>
      <c r="CU158" s="78"/>
      <c r="CV158" s="78"/>
      <c r="CW158" s="78"/>
      <c r="CX158" s="78"/>
      <c r="CY158" s="78"/>
      <c r="CZ158" s="78"/>
      <c r="DA158" s="78"/>
      <c r="DB158" s="78"/>
      <c r="DC158" s="78"/>
      <c r="DD158" s="78"/>
      <c r="DE158" s="78"/>
      <c r="DF158" s="78"/>
      <c r="DG158" s="78"/>
      <c r="DH158" s="78"/>
      <c r="DI158" s="78"/>
      <c r="DJ158" s="78"/>
      <c r="DK158" s="78"/>
      <c r="DL158" s="78"/>
      <c r="DM158" s="78"/>
      <c r="DN158" s="78"/>
      <c r="DO158" s="78"/>
      <c r="DP158" s="78"/>
      <c r="DQ158" s="78"/>
      <c r="DR158" s="78"/>
      <c r="DS158" s="78"/>
      <c r="DT158" s="78"/>
      <c r="DU158" s="78"/>
      <c r="DV158" s="78"/>
      <c r="DW158" s="78"/>
      <c r="DX158" s="78"/>
      <c r="DY158" s="78"/>
      <c r="DZ158" s="78"/>
      <c r="EA158" s="78"/>
      <c r="EB158" s="78"/>
      <c r="EC158" s="78"/>
      <c r="ED158" s="78"/>
      <c r="EE158" s="78"/>
      <c r="EF158" s="78"/>
      <c r="EG158" s="78"/>
      <c r="EH158" s="78"/>
      <c r="EI158" s="78"/>
      <c r="EJ158" s="78"/>
      <c r="EK158" s="78"/>
      <c r="EL158" s="78"/>
      <c r="EM158" s="78"/>
      <c r="EN158" s="78"/>
      <c r="EO158" s="78"/>
      <c r="EP158" s="78"/>
      <c r="EQ158" s="78"/>
      <c r="ER158" s="78"/>
      <c r="ES158" s="78"/>
      <c r="ET158" s="78"/>
      <c r="EU158" s="78"/>
      <c r="EV158" s="78"/>
      <c r="EW158" s="78"/>
      <c r="EX158" s="78"/>
      <c r="EY158" s="78"/>
      <c r="EZ158" s="78"/>
      <c r="FA158" s="78"/>
      <c r="FB158" s="78"/>
      <c r="FC158" s="78"/>
      <c r="FD158" s="78"/>
      <c r="FE158" s="78"/>
      <c r="FF158" s="78"/>
      <c r="FG158" s="78"/>
      <c r="FH158" s="78"/>
      <c r="FI158" s="78"/>
      <c r="FJ158" s="78"/>
      <c r="FK158" s="78"/>
      <c r="FL158" s="78"/>
      <c r="FM158" s="78"/>
      <c r="FN158" s="78"/>
      <c r="FO158" s="78"/>
      <c r="FP158" s="78"/>
      <c r="FQ158" s="78"/>
      <c r="FR158" s="78"/>
      <c r="FS158" s="78"/>
      <c r="FT158" s="78"/>
      <c r="FU158" s="78"/>
    </row>
    <row r="159" spans="1:177" s="1" customFormat="1" ht="16.5" hidden="1" thickBot="1">
      <c r="A159" s="21"/>
      <c r="B159" s="24" t="s">
        <v>16</v>
      </c>
      <c r="C159" s="26" t="e">
        <f>C19+C20+C21+#REF!+#REF!+#REF!+#REF!</f>
        <v>#REF!</v>
      </c>
      <c r="D159" s="26" t="e">
        <f>D19+D20+D21+#REF!+#REF!+#REF!+#REF!</f>
        <v>#REF!</v>
      </c>
      <c r="E159" s="26" t="e">
        <f>E19+E20+E21+#REF!+#REF!+#REF!+#REF!</f>
        <v>#REF!</v>
      </c>
      <c r="F159" s="26" t="e">
        <f>F19+F20+F21+#REF!+#REF!+#REF!+#REF!</f>
        <v>#REF!</v>
      </c>
      <c r="G159" s="26" t="e">
        <f>G19+G20+G21+#REF!+#REF!+#REF!+#REF!</f>
        <v>#REF!</v>
      </c>
      <c r="H159" s="26"/>
      <c r="I159" s="26" t="e">
        <f>I19+I20+I21+#REF!+#REF!+#REF!+#REF!</f>
        <v>#REF!</v>
      </c>
      <c r="J159" s="78"/>
      <c r="K159" s="78"/>
      <c r="L159" s="78"/>
      <c r="M159" s="78"/>
      <c r="N159" s="78"/>
      <c r="O159" s="78"/>
      <c r="P159" s="78"/>
      <c r="Q159" s="78"/>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c r="BT159" s="78"/>
      <c r="BU159" s="78"/>
      <c r="BV159" s="78"/>
      <c r="BW159" s="78"/>
      <c r="BX159" s="78"/>
      <c r="BY159" s="78"/>
      <c r="BZ159" s="78"/>
      <c r="CA159" s="78"/>
      <c r="CB159" s="78"/>
      <c r="CC159" s="78"/>
      <c r="CD159" s="78"/>
      <c r="CE159" s="78"/>
      <c r="CF159" s="78"/>
      <c r="CG159" s="78"/>
      <c r="CH159" s="78"/>
      <c r="CI159" s="78"/>
      <c r="CJ159" s="78"/>
      <c r="CK159" s="78"/>
      <c r="CL159" s="78"/>
      <c r="CM159" s="78"/>
      <c r="CN159" s="78"/>
      <c r="CO159" s="78"/>
      <c r="CP159" s="78"/>
      <c r="CQ159" s="78"/>
      <c r="CR159" s="78"/>
      <c r="CS159" s="78"/>
      <c r="CT159" s="78"/>
      <c r="CU159" s="78"/>
      <c r="CV159" s="78"/>
      <c r="CW159" s="78"/>
      <c r="CX159" s="78"/>
      <c r="CY159" s="78"/>
      <c r="CZ159" s="78"/>
      <c r="DA159" s="78"/>
      <c r="DB159" s="78"/>
      <c r="DC159" s="78"/>
      <c r="DD159" s="78"/>
      <c r="DE159" s="78"/>
      <c r="DF159" s="78"/>
      <c r="DG159" s="78"/>
      <c r="DH159" s="78"/>
      <c r="DI159" s="78"/>
      <c r="DJ159" s="78"/>
      <c r="DK159" s="78"/>
      <c r="DL159" s="78"/>
      <c r="DM159" s="78"/>
      <c r="DN159" s="78"/>
      <c r="DO159" s="78"/>
      <c r="DP159" s="78"/>
      <c r="DQ159" s="78"/>
      <c r="DR159" s="78"/>
      <c r="DS159" s="78"/>
      <c r="DT159" s="78"/>
      <c r="DU159" s="78"/>
      <c r="DV159" s="78"/>
      <c r="DW159" s="78"/>
      <c r="DX159" s="78"/>
      <c r="DY159" s="78"/>
      <c r="DZ159" s="78"/>
      <c r="EA159" s="78"/>
      <c r="EB159" s="78"/>
      <c r="EC159" s="78"/>
      <c r="ED159" s="78"/>
      <c r="EE159" s="78"/>
      <c r="EF159" s="78"/>
      <c r="EG159" s="78"/>
      <c r="EH159" s="78"/>
      <c r="EI159" s="78"/>
      <c r="EJ159" s="78"/>
      <c r="EK159" s="78"/>
      <c r="EL159" s="78"/>
      <c r="EM159" s="78"/>
      <c r="EN159" s="78"/>
      <c r="EO159" s="78"/>
      <c r="EP159" s="78"/>
      <c r="EQ159" s="78"/>
      <c r="ER159" s="78"/>
      <c r="ES159" s="78"/>
      <c r="ET159" s="78"/>
      <c r="EU159" s="78"/>
      <c r="EV159" s="78"/>
      <c r="EW159" s="78"/>
      <c r="EX159" s="78"/>
      <c r="EY159" s="78"/>
      <c r="EZ159" s="78"/>
      <c r="FA159" s="78"/>
      <c r="FB159" s="78"/>
      <c r="FC159" s="78"/>
      <c r="FD159" s="78"/>
      <c r="FE159" s="78"/>
      <c r="FF159" s="78"/>
      <c r="FG159" s="78"/>
      <c r="FH159" s="78"/>
      <c r="FI159" s="78"/>
      <c r="FJ159" s="78"/>
      <c r="FK159" s="78"/>
      <c r="FL159" s="78"/>
      <c r="FM159" s="78"/>
      <c r="FN159" s="78"/>
      <c r="FO159" s="78"/>
      <c r="FP159" s="78"/>
      <c r="FQ159" s="78"/>
      <c r="FR159" s="78"/>
      <c r="FS159" s="78"/>
      <c r="FT159" s="78"/>
      <c r="FU159" s="78"/>
    </row>
    <row r="160" spans="1:177" s="1" customFormat="1" ht="16.5" hidden="1" thickBot="1">
      <c r="A160" s="21"/>
      <c r="B160" s="24" t="s">
        <v>17</v>
      </c>
      <c r="C160" s="26" t="e">
        <f>#REF!</f>
        <v>#REF!</v>
      </c>
      <c r="D160" s="26" t="e">
        <f>#REF!</f>
        <v>#REF!</v>
      </c>
      <c r="E160" s="26" t="e">
        <f>#REF!</f>
        <v>#REF!</v>
      </c>
      <c r="F160" s="26" t="e">
        <f>#REF!</f>
        <v>#REF!</v>
      </c>
      <c r="G160" s="26" t="e">
        <f>#REF!</f>
        <v>#REF!</v>
      </c>
      <c r="H160" s="26"/>
      <c r="I160" s="26" t="e">
        <f>#REF!</f>
        <v>#REF!</v>
      </c>
      <c r="J160" s="78"/>
      <c r="K160" s="78"/>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c r="BT160" s="78"/>
      <c r="BU160" s="78"/>
      <c r="BV160" s="78"/>
      <c r="BW160" s="78"/>
      <c r="BX160" s="78"/>
      <c r="BY160" s="78"/>
      <c r="BZ160" s="78"/>
      <c r="CA160" s="78"/>
      <c r="CB160" s="78"/>
      <c r="CC160" s="78"/>
      <c r="CD160" s="78"/>
      <c r="CE160" s="78"/>
      <c r="CF160" s="78"/>
      <c r="CG160" s="78"/>
      <c r="CH160" s="78"/>
      <c r="CI160" s="78"/>
      <c r="CJ160" s="78"/>
      <c r="CK160" s="78"/>
      <c r="CL160" s="78"/>
      <c r="CM160" s="78"/>
      <c r="CN160" s="78"/>
      <c r="CO160" s="78"/>
      <c r="CP160" s="78"/>
      <c r="CQ160" s="78"/>
      <c r="CR160" s="78"/>
      <c r="CS160" s="78"/>
      <c r="CT160" s="78"/>
      <c r="CU160" s="78"/>
      <c r="CV160" s="78"/>
      <c r="CW160" s="78"/>
      <c r="CX160" s="78"/>
      <c r="CY160" s="78"/>
      <c r="CZ160" s="78"/>
      <c r="DA160" s="78"/>
      <c r="DB160" s="78"/>
      <c r="DC160" s="78"/>
      <c r="DD160" s="78"/>
      <c r="DE160" s="78"/>
      <c r="DF160" s="78"/>
      <c r="DG160" s="78"/>
      <c r="DH160" s="78"/>
      <c r="DI160" s="78"/>
      <c r="DJ160" s="78"/>
      <c r="DK160" s="78"/>
      <c r="DL160" s="78"/>
      <c r="DM160" s="78"/>
      <c r="DN160" s="78"/>
      <c r="DO160" s="78"/>
      <c r="DP160" s="78"/>
      <c r="DQ160" s="78"/>
      <c r="DR160" s="78"/>
      <c r="DS160" s="78"/>
      <c r="DT160" s="78"/>
      <c r="DU160" s="78"/>
      <c r="DV160" s="78"/>
      <c r="DW160" s="78"/>
      <c r="DX160" s="78"/>
      <c r="DY160" s="78"/>
      <c r="DZ160" s="78"/>
      <c r="EA160" s="78"/>
      <c r="EB160" s="78"/>
      <c r="EC160" s="78"/>
      <c r="ED160" s="78"/>
      <c r="EE160" s="78"/>
      <c r="EF160" s="78"/>
      <c r="EG160" s="78"/>
      <c r="EH160" s="78"/>
      <c r="EI160" s="78"/>
      <c r="EJ160" s="78"/>
      <c r="EK160" s="78"/>
      <c r="EL160" s="78"/>
      <c r="EM160" s="78"/>
      <c r="EN160" s="78"/>
      <c r="EO160" s="78"/>
      <c r="EP160" s="78"/>
      <c r="EQ160" s="78"/>
      <c r="ER160" s="78"/>
      <c r="ES160" s="78"/>
      <c r="ET160" s="78"/>
      <c r="EU160" s="78"/>
      <c r="EV160" s="78"/>
      <c r="EW160" s="78"/>
      <c r="EX160" s="78"/>
      <c r="EY160" s="78"/>
      <c r="EZ160" s="78"/>
      <c r="FA160" s="78"/>
      <c r="FB160" s="78"/>
      <c r="FC160" s="78"/>
      <c r="FD160" s="78"/>
      <c r="FE160" s="78"/>
      <c r="FF160" s="78"/>
      <c r="FG160" s="78"/>
      <c r="FH160" s="78"/>
      <c r="FI160" s="78"/>
      <c r="FJ160" s="78"/>
      <c r="FK160" s="78"/>
      <c r="FL160" s="78"/>
      <c r="FM160" s="78"/>
      <c r="FN160" s="78"/>
      <c r="FO160" s="78"/>
      <c r="FP160" s="78"/>
      <c r="FQ160" s="78"/>
      <c r="FR160" s="78"/>
      <c r="FS160" s="78"/>
      <c r="FT160" s="78"/>
      <c r="FU160" s="78"/>
    </row>
    <row r="161" spans="1:177" s="1" customFormat="1" ht="16.5" hidden="1" thickBot="1">
      <c r="A161" s="21"/>
      <c r="B161" s="24" t="s">
        <v>18</v>
      </c>
      <c r="C161" s="26" t="e">
        <f>#REF!-#REF!</f>
        <v>#REF!</v>
      </c>
      <c r="D161" s="26" t="e">
        <f>#REF!-#REF!</f>
        <v>#REF!</v>
      </c>
      <c r="E161" s="26" t="e">
        <f>#REF!-#REF!</f>
        <v>#REF!</v>
      </c>
      <c r="F161" s="26" t="e">
        <f>#REF!-#REF!</f>
        <v>#REF!</v>
      </c>
      <c r="G161" s="26" t="e">
        <f>#REF!-#REF!</f>
        <v>#REF!</v>
      </c>
      <c r="H161" s="26"/>
      <c r="I161" s="26" t="e">
        <f>#REF!-#REF!</f>
        <v>#REF!</v>
      </c>
      <c r="J161" s="78"/>
      <c r="K161" s="78"/>
      <c r="L161" s="78"/>
      <c r="M161" s="78"/>
      <c r="N161" s="78"/>
      <c r="O161" s="78"/>
      <c r="P161" s="78"/>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c r="BT161" s="78"/>
      <c r="BU161" s="78"/>
      <c r="BV161" s="78"/>
      <c r="BW161" s="78"/>
      <c r="BX161" s="78"/>
      <c r="BY161" s="78"/>
      <c r="BZ161" s="78"/>
      <c r="CA161" s="78"/>
      <c r="CB161" s="78"/>
      <c r="CC161" s="78"/>
      <c r="CD161" s="78"/>
      <c r="CE161" s="78"/>
      <c r="CF161" s="78"/>
      <c r="CG161" s="78"/>
      <c r="CH161" s="78"/>
      <c r="CI161" s="78"/>
      <c r="CJ161" s="78"/>
      <c r="CK161" s="78"/>
      <c r="CL161" s="78"/>
      <c r="CM161" s="78"/>
      <c r="CN161" s="78"/>
      <c r="CO161" s="78"/>
      <c r="CP161" s="78"/>
      <c r="CQ161" s="78"/>
      <c r="CR161" s="78"/>
      <c r="CS161" s="78"/>
      <c r="CT161" s="78"/>
      <c r="CU161" s="78"/>
      <c r="CV161" s="78"/>
      <c r="CW161" s="78"/>
      <c r="CX161" s="78"/>
      <c r="CY161" s="78"/>
      <c r="CZ161" s="78"/>
      <c r="DA161" s="78"/>
      <c r="DB161" s="78"/>
      <c r="DC161" s="78"/>
      <c r="DD161" s="78"/>
      <c r="DE161" s="78"/>
      <c r="DF161" s="78"/>
      <c r="DG161" s="78"/>
      <c r="DH161" s="78"/>
      <c r="DI161" s="78"/>
      <c r="DJ161" s="78"/>
      <c r="DK161" s="78"/>
      <c r="DL161" s="78"/>
      <c r="DM161" s="78"/>
      <c r="DN161" s="78"/>
      <c r="DO161" s="78"/>
      <c r="DP161" s="78"/>
      <c r="DQ161" s="78"/>
      <c r="DR161" s="78"/>
      <c r="DS161" s="78"/>
      <c r="DT161" s="78"/>
      <c r="DU161" s="78"/>
      <c r="DV161" s="78"/>
      <c r="DW161" s="78"/>
      <c r="DX161" s="78"/>
      <c r="DY161" s="78"/>
      <c r="DZ161" s="78"/>
      <c r="EA161" s="78"/>
      <c r="EB161" s="78"/>
      <c r="EC161" s="78"/>
      <c r="ED161" s="78"/>
      <c r="EE161" s="78"/>
      <c r="EF161" s="78"/>
      <c r="EG161" s="78"/>
      <c r="EH161" s="78"/>
      <c r="EI161" s="78"/>
      <c r="EJ161" s="78"/>
      <c r="EK161" s="78"/>
      <c r="EL161" s="78"/>
      <c r="EM161" s="78"/>
      <c r="EN161" s="78"/>
      <c r="EO161" s="78"/>
      <c r="EP161" s="78"/>
      <c r="EQ161" s="78"/>
      <c r="ER161" s="78"/>
      <c r="ES161" s="78"/>
      <c r="ET161" s="78"/>
      <c r="EU161" s="78"/>
      <c r="EV161" s="78"/>
      <c r="EW161" s="78"/>
      <c r="EX161" s="78"/>
      <c r="EY161" s="78"/>
      <c r="EZ161" s="78"/>
      <c r="FA161" s="78"/>
      <c r="FB161" s="78"/>
      <c r="FC161" s="78"/>
      <c r="FD161" s="78"/>
      <c r="FE161" s="78"/>
      <c r="FF161" s="78"/>
      <c r="FG161" s="78"/>
      <c r="FH161" s="78"/>
      <c r="FI161" s="78"/>
      <c r="FJ161" s="78"/>
      <c r="FK161" s="78"/>
      <c r="FL161" s="78"/>
      <c r="FM161" s="78"/>
      <c r="FN161" s="78"/>
      <c r="FO161" s="78"/>
      <c r="FP161" s="78"/>
      <c r="FQ161" s="78"/>
      <c r="FR161" s="78"/>
      <c r="FS161" s="78"/>
      <c r="FT161" s="78"/>
      <c r="FU161" s="78"/>
    </row>
    <row r="162" spans="1:177" s="1" customFormat="1" ht="16.5" hidden="1" thickBot="1">
      <c r="A162" s="21"/>
      <c r="B162" s="24" t="s">
        <v>19</v>
      </c>
      <c r="C162" s="26" t="e">
        <f>#REF!</f>
        <v>#REF!</v>
      </c>
      <c r="D162" s="26" t="e">
        <f>#REF!</f>
        <v>#REF!</v>
      </c>
      <c r="E162" s="26" t="e">
        <f>#REF!</f>
        <v>#REF!</v>
      </c>
      <c r="F162" s="26" t="e">
        <f>#REF!</f>
        <v>#REF!</v>
      </c>
      <c r="G162" s="26" t="e">
        <f>#REF!</f>
        <v>#REF!</v>
      </c>
      <c r="H162" s="26"/>
      <c r="I162" s="26" t="e">
        <f>#REF!</f>
        <v>#REF!</v>
      </c>
      <c r="J162" s="78"/>
      <c r="K162" s="78"/>
      <c r="L162" s="78"/>
      <c r="M162" s="78"/>
      <c r="N162" s="78"/>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c r="BT162" s="78"/>
      <c r="BU162" s="78"/>
      <c r="BV162" s="78"/>
      <c r="BW162" s="78"/>
      <c r="BX162" s="78"/>
      <c r="BY162" s="78"/>
      <c r="BZ162" s="78"/>
      <c r="CA162" s="78"/>
      <c r="CB162" s="78"/>
      <c r="CC162" s="78"/>
      <c r="CD162" s="78"/>
      <c r="CE162" s="78"/>
      <c r="CF162" s="78"/>
      <c r="CG162" s="78"/>
      <c r="CH162" s="78"/>
      <c r="CI162" s="78"/>
      <c r="CJ162" s="78"/>
      <c r="CK162" s="78"/>
      <c r="CL162" s="78"/>
      <c r="CM162" s="78"/>
      <c r="CN162" s="78"/>
      <c r="CO162" s="78"/>
      <c r="CP162" s="78"/>
      <c r="CQ162" s="78"/>
      <c r="CR162" s="78"/>
      <c r="CS162" s="78"/>
      <c r="CT162" s="78"/>
      <c r="CU162" s="78"/>
      <c r="CV162" s="78"/>
      <c r="CW162" s="78"/>
      <c r="CX162" s="78"/>
      <c r="CY162" s="78"/>
      <c r="CZ162" s="78"/>
      <c r="DA162" s="78"/>
      <c r="DB162" s="78"/>
      <c r="DC162" s="78"/>
      <c r="DD162" s="78"/>
      <c r="DE162" s="78"/>
      <c r="DF162" s="78"/>
      <c r="DG162" s="78"/>
      <c r="DH162" s="78"/>
      <c r="DI162" s="78"/>
      <c r="DJ162" s="78"/>
      <c r="DK162" s="78"/>
      <c r="DL162" s="78"/>
      <c r="DM162" s="78"/>
      <c r="DN162" s="78"/>
      <c r="DO162" s="78"/>
      <c r="DP162" s="78"/>
      <c r="DQ162" s="78"/>
      <c r="DR162" s="78"/>
      <c r="DS162" s="78"/>
      <c r="DT162" s="78"/>
      <c r="DU162" s="78"/>
      <c r="DV162" s="78"/>
      <c r="DW162" s="78"/>
      <c r="DX162" s="78"/>
      <c r="DY162" s="78"/>
      <c r="DZ162" s="78"/>
      <c r="EA162" s="78"/>
      <c r="EB162" s="78"/>
      <c r="EC162" s="78"/>
      <c r="ED162" s="78"/>
      <c r="EE162" s="78"/>
      <c r="EF162" s="78"/>
      <c r="EG162" s="78"/>
      <c r="EH162" s="78"/>
      <c r="EI162" s="78"/>
      <c r="EJ162" s="78"/>
      <c r="EK162" s="78"/>
      <c r="EL162" s="78"/>
      <c r="EM162" s="78"/>
      <c r="EN162" s="78"/>
      <c r="EO162" s="78"/>
      <c r="EP162" s="78"/>
      <c r="EQ162" s="78"/>
      <c r="ER162" s="78"/>
      <c r="ES162" s="78"/>
      <c r="ET162" s="78"/>
      <c r="EU162" s="78"/>
      <c r="EV162" s="78"/>
      <c r="EW162" s="78"/>
      <c r="EX162" s="78"/>
      <c r="EY162" s="78"/>
      <c r="EZ162" s="78"/>
      <c r="FA162" s="78"/>
      <c r="FB162" s="78"/>
      <c r="FC162" s="78"/>
      <c r="FD162" s="78"/>
      <c r="FE162" s="78"/>
      <c r="FF162" s="78"/>
      <c r="FG162" s="78"/>
      <c r="FH162" s="78"/>
      <c r="FI162" s="78"/>
      <c r="FJ162" s="78"/>
      <c r="FK162" s="78"/>
      <c r="FL162" s="78"/>
      <c r="FM162" s="78"/>
      <c r="FN162" s="78"/>
      <c r="FO162" s="78"/>
      <c r="FP162" s="78"/>
      <c r="FQ162" s="78"/>
      <c r="FR162" s="78"/>
      <c r="FS162" s="78"/>
      <c r="FT162" s="78"/>
      <c r="FU162" s="78"/>
    </row>
    <row r="163" spans="1:177" s="1" customFormat="1" ht="16.5" hidden="1" thickBot="1">
      <c r="A163" s="21"/>
      <c r="B163" s="24" t="s">
        <v>20</v>
      </c>
      <c r="C163" s="26" t="e">
        <f>#REF!</f>
        <v>#REF!</v>
      </c>
      <c r="D163" s="26" t="e">
        <f>#REF!</f>
        <v>#REF!</v>
      </c>
      <c r="E163" s="26" t="e">
        <f>#REF!</f>
        <v>#REF!</v>
      </c>
      <c r="F163" s="26" t="e">
        <f>#REF!</f>
        <v>#REF!</v>
      </c>
      <c r="G163" s="26" t="e">
        <f>#REF!</f>
        <v>#REF!</v>
      </c>
      <c r="H163" s="26"/>
      <c r="I163" s="26" t="e">
        <f>#REF!</f>
        <v>#REF!</v>
      </c>
      <c r="J163" s="78"/>
      <c r="K163" s="78"/>
      <c r="L163" s="78"/>
      <c r="M163" s="78"/>
      <c r="N163" s="78"/>
      <c r="O163" s="78"/>
      <c r="P163" s="78"/>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c r="BT163" s="78"/>
      <c r="BU163" s="78"/>
      <c r="BV163" s="78"/>
      <c r="BW163" s="78"/>
      <c r="BX163" s="78"/>
      <c r="BY163" s="78"/>
      <c r="BZ163" s="78"/>
      <c r="CA163" s="78"/>
      <c r="CB163" s="78"/>
      <c r="CC163" s="78"/>
      <c r="CD163" s="78"/>
      <c r="CE163" s="78"/>
      <c r="CF163" s="78"/>
      <c r="CG163" s="78"/>
      <c r="CH163" s="78"/>
      <c r="CI163" s="78"/>
      <c r="CJ163" s="78"/>
      <c r="CK163" s="78"/>
      <c r="CL163" s="78"/>
      <c r="CM163" s="78"/>
      <c r="CN163" s="78"/>
      <c r="CO163" s="78"/>
      <c r="CP163" s="78"/>
      <c r="CQ163" s="78"/>
      <c r="CR163" s="78"/>
      <c r="CS163" s="78"/>
      <c r="CT163" s="78"/>
      <c r="CU163" s="78"/>
      <c r="CV163" s="78"/>
      <c r="CW163" s="78"/>
      <c r="CX163" s="78"/>
      <c r="CY163" s="78"/>
      <c r="CZ163" s="78"/>
      <c r="DA163" s="78"/>
      <c r="DB163" s="78"/>
      <c r="DC163" s="78"/>
      <c r="DD163" s="78"/>
      <c r="DE163" s="78"/>
      <c r="DF163" s="78"/>
      <c r="DG163" s="78"/>
      <c r="DH163" s="78"/>
      <c r="DI163" s="78"/>
      <c r="DJ163" s="78"/>
      <c r="DK163" s="78"/>
      <c r="DL163" s="78"/>
      <c r="DM163" s="78"/>
      <c r="DN163" s="78"/>
      <c r="DO163" s="78"/>
      <c r="DP163" s="78"/>
      <c r="DQ163" s="78"/>
      <c r="DR163" s="78"/>
      <c r="DS163" s="78"/>
      <c r="DT163" s="78"/>
      <c r="DU163" s="78"/>
      <c r="DV163" s="78"/>
      <c r="DW163" s="78"/>
      <c r="DX163" s="78"/>
      <c r="DY163" s="78"/>
      <c r="DZ163" s="78"/>
      <c r="EA163" s="78"/>
      <c r="EB163" s="78"/>
      <c r="EC163" s="78"/>
      <c r="ED163" s="78"/>
      <c r="EE163" s="78"/>
      <c r="EF163" s="78"/>
      <c r="EG163" s="78"/>
      <c r="EH163" s="78"/>
      <c r="EI163" s="78"/>
      <c r="EJ163" s="78"/>
      <c r="EK163" s="78"/>
      <c r="EL163" s="78"/>
      <c r="EM163" s="78"/>
      <c r="EN163" s="78"/>
      <c r="EO163" s="78"/>
      <c r="EP163" s="78"/>
      <c r="EQ163" s="78"/>
      <c r="ER163" s="78"/>
      <c r="ES163" s="78"/>
      <c r="ET163" s="78"/>
      <c r="EU163" s="78"/>
      <c r="EV163" s="78"/>
      <c r="EW163" s="78"/>
      <c r="EX163" s="78"/>
      <c r="EY163" s="78"/>
      <c r="EZ163" s="78"/>
      <c r="FA163" s="78"/>
      <c r="FB163" s="78"/>
      <c r="FC163" s="78"/>
      <c r="FD163" s="78"/>
      <c r="FE163" s="78"/>
      <c r="FF163" s="78"/>
      <c r="FG163" s="78"/>
      <c r="FH163" s="78"/>
      <c r="FI163" s="78"/>
      <c r="FJ163" s="78"/>
      <c r="FK163" s="78"/>
      <c r="FL163" s="78"/>
      <c r="FM163" s="78"/>
      <c r="FN163" s="78"/>
      <c r="FO163" s="78"/>
      <c r="FP163" s="78"/>
      <c r="FQ163" s="78"/>
      <c r="FR163" s="78"/>
      <c r="FS163" s="78"/>
      <c r="FT163" s="78"/>
      <c r="FU163" s="78"/>
    </row>
    <row r="164" spans="1:177" s="1" customFormat="1" ht="16.5" hidden="1" thickBot="1">
      <c r="A164" s="21"/>
      <c r="B164" s="24" t="s">
        <v>21</v>
      </c>
      <c r="C164" s="26" t="e">
        <f>#REF!</f>
        <v>#REF!</v>
      </c>
      <c r="D164" s="26" t="e">
        <f>#REF!</f>
        <v>#REF!</v>
      </c>
      <c r="E164" s="26" t="e">
        <f>#REF!</f>
        <v>#REF!</v>
      </c>
      <c r="F164" s="26" t="e">
        <f>#REF!</f>
        <v>#REF!</v>
      </c>
      <c r="G164" s="26" t="e">
        <f>#REF!</f>
        <v>#REF!</v>
      </c>
      <c r="H164" s="26"/>
      <c r="I164" s="26" t="e">
        <f>#REF!</f>
        <v>#REF!</v>
      </c>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c r="BT164" s="78"/>
      <c r="BU164" s="78"/>
      <c r="BV164" s="78"/>
      <c r="BW164" s="78"/>
      <c r="BX164" s="78"/>
      <c r="BY164" s="78"/>
      <c r="BZ164" s="78"/>
      <c r="CA164" s="78"/>
      <c r="CB164" s="78"/>
      <c r="CC164" s="78"/>
      <c r="CD164" s="78"/>
      <c r="CE164" s="78"/>
      <c r="CF164" s="78"/>
      <c r="CG164" s="78"/>
      <c r="CH164" s="78"/>
      <c r="CI164" s="78"/>
      <c r="CJ164" s="78"/>
      <c r="CK164" s="78"/>
      <c r="CL164" s="78"/>
      <c r="CM164" s="78"/>
      <c r="CN164" s="78"/>
      <c r="CO164" s="78"/>
      <c r="CP164" s="78"/>
      <c r="CQ164" s="78"/>
      <c r="CR164" s="78"/>
      <c r="CS164" s="78"/>
      <c r="CT164" s="78"/>
      <c r="CU164" s="78"/>
      <c r="CV164" s="78"/>
      <c r="CW164" s="78"/>
      <c r="CX164" s="78"/>
      <c r="CY164" s="78"/>
      <c r="CZ164" s="78"/>
      <c r="DA164" s="78"/>
      <c r="DB164" s="78"/>
      <c r="DC164" s="78"/>
      <c r="DD164" s="78"/>
      <c r="DE164" s="78"/>
      <c r="DF164" s="78"/>
      <c r="DG164" s="78"/>
      <c r="DH164" s="78"/>
      <c r="DI164" s="78"/>
      <c r="DJ164" s="78"/>
      <c r="DK164" s="78"/>
      <c r="DL164" s="78"/>
      <c r="DM164" s="78"/>
      <c r="DN164" s="78"/>
      <c r="DO164" s="78"/>
      <c r="DP164" s="78"/>
      <c r="DQ164" s="78"/>
      <c r="DR164" s="78"/>
      <c r="DS164" s="78"/>
      <c r="DT164" s="78"/>
      <c r="DU164" s="78"/>
      <c r="DV164" s="78"/>
      <c r="DW164" s="78"/>
      <c r="DX164" s="78"/>
      <c r="DY164" s="78"/>
      <c r="DZ164" s="78"/>
      <c r="EA164" s="78"/>
      <c r="EB164" s="78"/>
      <c r="EC164" s="78"/>
      <c r="ED164" s="78"/>
      <c r="EE164" s="78"/>
      <c r="EF164" s="78"/>
      <c r="EG164" s="78"/>
      <c r="EH164" s="78"/>
      <c r="EI164" s="78"/>
      <c r="EJ164" s="78"/>
      <c r="EK164" s="78"/>
      <c r="EL164" s="78"/>
      <c r="EM164" s="78"/>
      <c r="EN164" s="78"/>
      <c r="EO164" s="78"/>
      <c r="EP164" s="78"/>
      <c r="EQ164" s="78"/>
      <c r="ER164" s="78"/>
      <c r="ES164" s="78"/>
      <c r="ET164" s="78"/>
      <c r="EU164" s="78"/>
      <c r="EV164" s="78"/>
      <c r="EW164" s="78"/>
      <c r="EX164" s="78"/>
      <c r="EY164" s="78"/>
      <c r="EZ164" s="78"/>
      <c r="FA164" s="78"/>
      <c r="FB164" s="78"/>
      <c r="FC164" s="78"/>
      <c r="FD164" s="78"/>
      <c r="FE164" s="78"/>
      <c r="FF164" s="78"/>
      <c r="FG164" s="78"/>
      <c r="FH164" s="78"/>
      <c r="FI164" s="78"/>
      <c r="FJ164" s="78"/>
      <c r="FK164" s="78"/>
      <c r="FL164" s="78"/>
      <c r="FM164" s="78"/>
      <c r="FN164" s="78"/>
      <c r="FO164" s="78"/>
      <c r="FP164" s="78"/>
      <c r="FQ164" s="78"/>
      <c r="FR164" s="78"/>
      <c r="FS164" s="78"/>
      <c r="FT164" s="78"/>
      <c r="FU164" s="78"/>
    </row>
    <row r="165" spans="1:177" s="1" customFormat="1" ht="16.5" hidden="1" thickBot="1">
      <c r="A165" s="21"/>
      <c r="B165" s="24" t="s">
        <v>22</v>
      </c>
      <c r="C165" s="26" t="e">
        <f>#REF!</f>
        <v>#REF!</v>
      </c>
      <c r="D165" s="26" t="e">
        <f>#REF!</f>
        <v>#REF!</v>
      </c>
      <c r="E165" s="26" t="e">
        <f>#REF!</f>
        <v>#REF!</v>
      </c>
      <c r="F165" s="26" t="e">
        <f>#REF!</f>
        <v>#REF!</v>
      </c>
      <c r="G165" s="26" t="e">
        <f>#REF!</f>
        <v>#REF!</v>
      </c>
      <c r="H165" s="26"/>
      <c r="I165" s="26" t="e">
        <f>#REF!</f>
        <v>#REF!</v>
      </c>
      <c r="J165" s="78"/>
      <c r="K165" s="78"/>
      <c r="L165" s="78"/>
      <c r="M165" s="78"/>
      <c r="N165" s="78"/>
      <c r="O165" s="78"/>
      <c r="P165" s="78"/>
      <c r="Q165" s="78"/>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c r="BT165" s="78"/>
      <c r="BU165" s="78"/>
      <c r="BV165" s="78"/>
      <c r="BW165" s="78"/>
      <c r="BX165" s="78"/>
      <c r="BY165" s="78"/>
      <c r="BZ165" s="78"/>
      <c r="CA165" s="78"/>
      <c r="CB165" s="78"/>
      <c r="CC165" s="78"/>
      <c r="CD165" s="78"/>
      <c r="CE165" s="78"/>
      <c r="CF165" s="78"/>
      <c r="CG165" s="78"/>
      <c r="CH165" s="78"/>
      <c r="CI165" s="78"/>
      <c r="CJ165" s="78"/>
      <c r="CK165" s="78"/>
      <c r="CL165" s="78"/>
      <c r="CM165" s="78"/>
      <c r="CN165" s="78"/>
      <c r="CO165" s="78"/>
      <c r="CP165" s="78"/>
      <c r="CQ165" s="78"/>
      <c r="CR165" s="78"/>
      <c r="CS165" s="78"/>
      <c r="CT165" s="78"/>
      <c r="CU165" s="78"/>
      <c r="CV165" s="78"/>
      <c r="CW165" s="78"/>
      <c r="CX165" s="78"/>
      <c r="CY165" s="78"/>
      <c r="CZ165" s="78"/>
      <c r="DA165" s="78"/>
      <c r="DB165" s="78"/>
      <c r="DC165" s="78"/>
      <c r="DD165" s="78"/>
      <c r="DE165" s="78"/>
      <c r="DF165" s="78"/>
      <c r="DG165" s="78"/>
      <c r="DH165" s="78"/>
      <c r="DI165" s="78"/>
      <c r="DJ165" s="78"/>
      <c r="DK165" s="78"/>
      <c r="DL165" s="78"/>
      <c r="DM165" s="78"/>
      <c r="DN165" s="78"/>
      <c r="DO165" s="78"/>
      <c r="DP165" s="78"/>
      <c r="DQ165" s="78"/>
      <c r="DR165" s="78"/>
      <c r="DS165" s="78"/>
      <c r="DT165" s="78"/>
      <c r="DU165" s="78"/>
      <c r="DV165" s="78"/>
      <c r="DW165" s="78"/>
      <c r="DX165" s="78"/>
      <c r="DY165" s="78"/>
      <c r="DZ165" s="78"/>
      <c r="EA165" s="78"/>
      <c r="EB165" s="78"/>
      <c r="EC165" s="78"/>
      <c r="ED165" s="78"/>
      <c r="EE165" s="78"/>
      <c r="EF165" s="78"/>
      <c r="EG165" s="78"/>
      <c r="EH165" s="78"/>
      <c r="EI165" s="78"/>
      <c r="EJ165" s="78"/>
      <c r="EK165" s="78"/>
      <c r="EL165" s="78"/>
      <c r="EM165" s="78"/>
      <c r="EN165" s="78"/>
      <c r="EO165" s="78"/>
      <c r="EP165" s="78"/>
      <c r="EQ165" s="78"/>
      <c r="ER165" s="78"/>
      <c r="ES165" s="78"/>
      <c r="ET165" s="78"/>
      <c r="EU165" s="78"/>
      <c r="EV165" s="78"/>
      <c r="EW165" s="78"/>
      <c r="EX165" s="78"/>
      <c r="EY165" s="78"/>
      <c r="EZ165" s="78"/>
      <c r="FA165" s="78"/>
      <c r="FB165" s="78"/>
      <c r="FC165" s="78"/>
      <c r="FD165" s="78"/>
      <c r="FE165" s="78"/>
      <c r="FF165" s="78"/>
      <c r="FG165" s="78"/>
      <c r="FH165" s="78"/>
      <c r="FI165" s="78"/>
      <c r="FJ165" s="78"/>
      <c r="FK165" s="78"/>
      <c r="FL165" s="78"/>
      <c r="FM165" s="78"/>
      <c r="FN165" s="78"/>
      <c r="FO165" s="78"/>
      <c r="FP165" s="78"/>
      <c r="FQ165" s="78"/>
      <c r="FR165" s="78"/>
      <c r="FS165" s="78"/>
      <c r="FT165" s="78"/>
      <c r="FU165" s="78"/>
    </row>
    <row r="166" spans="1:177" s="1" customFormat="1" ht="16.5" hidden="1" thickBot="1">
      <c r="A166" s="21"/>
      <c r="B166" s="24" t="s">
        <v>23</v>
      </c>
      <c r="C166" s="26" t="e">
        <f>#REF!+#REF!+C141+C142+C145+#REF!+C151+C152+C124+#REF!</f>
        <v>#REF!</v>
      </c>
      <c r="D166" s="26" t="e">
        <f>#REF!+#REF!+D141+D142+D145+#REF!+D151+D152+D124+#REF!</f>
        <v>#REF!</v>
      </c>
      <c r="E166" s="26" t="e">
        <f>#REF!+#REF!+E141+E142+E145+#REF!+E151+E152+E124+#REF!</f>
        <v>#REF!</v>
      </c>
      <c r="F166" s="26" t="e">
        <f>#REF!+#REF!+F141+F142+F145+#REF!+F151+F152+F124+#REF!</f>
        <v>#REF!</v>
      </c>
      <c r="G166" s="26" t="e">
        <f>#REF!+#REF!+G141+G142+G145+#REF!+G151+G152+G124+#REF!</f>
        <v>#REF!</v>
      </c>
      <c r="H166" s="26"/>
      <c r="I166" s="26" t="e">
        <f>#REF!+#REF!+I141+I142+I145+#REF!+I151+I152+I124+#REF!</f>
        <v>#REF!</v>
      </c>
      <c r="J166" s="78"/>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c r="BT166" s="78"/>
      <c r="BU166" s="78"/>
      <c r="BV166" s="78"/>
      <c r="BW166" s="78"/>
      <c r="BX166" s="78"/>
      <c r="BY166" s="78"/>
      <c r="BZ166" s="78"/>
      <c r="CA166" s="78"/>
      <c r="CB166" s="78"/>
      <c r="CC166" s="78"/>
      <c r="CD166" s="78"/>
      <c r="CE166" s="78"/>
      <c r="CF166" s="78"/>
      <c r="CG166" s="78"/>
      <c r="CH166" s="78"/>
      <c r="CI166" s="78"/>
      <c r="CJ166" s="78"/>
      <c r="CK166" s="78"/>
      <c r="CL166" s="78"/>
      <c r="CM166" s="78"/>
      <c r="CN166" s="78"/>
      <c r="CO166" s="78"/>
      <c r="CP166" s="78"/>
      <c r="CQ166" s="78"/>
      <c r="CR166" s="78"/>
      <c r="CS166" s="78"/>
      <c r="CT166" s="78"/>
      <c r="CU166" s="78"/>
      <c r="CV166" s="78"/>
      <c r="CW166" s="78"/>
      <c r="CX166" s="78"/>
      <c r="CY166" s="78"/>
      <c r="CZ166" s="78"/>
      <c r="DA166" s="78"/>
      <c r="DB166" s="78"/>
      <c r="DC166" s="78"/>
      <c r="DD166" s="78"/>
      <c r="DE166" s="78"/>
      <c r="DF166" s="78"/>
      <c r="DG166" s="78"/>
      <c r="DH166" s="78"/>
      <c r="DI166" s="78"/>
      <c r="DJ166" s="78"/>
      <c r="DK166" s="78"/>
      <c r="DL166" s="78"/>
      <c r="DM166" s="78"/>
      <c r="DN166" s="78"/>
      <c r="DO166" s="78"/>
      <c r="DP166" s="78"/>
      <c r="DQ166" s="78"/>
      <c r="DR166" s="78"/>
      <c r="DS166" s="78"/>
      <c r="DT166" s="78"/>
      <c r="DU166" s="78"/>
      <c r="DV166" s="78"/>
      <c r="DW166" s="78"/>
      <c r="DX166" s="78"/>
      <c r="DY166" s="78"/>
      <c r="DZ166" s="78"/>
      <c r="EA166" s="78"/>
      <c r="EB166" s="78"/>
      <c r="EC166" s="78"/>
      <c r="ED166" s="78"/>
      <c r="EE166" s="78"/>
      <c r="EF166" s="78"/>
      <c r="EG166" s="78"/>
      <c r="EH166" s="78"/>
      <c r="EI166" s="78"/>
      <c r="EJ166" s="78"/>
      <c r="EK166" s="78"/>
      <c r="EL166" s="78"/>
      <c r="EM166" s="78"/>
      <c r="EN166" s="78"/>
      <c r="EO166" s="78"/>
      <c r="EP166" s="78"/>
      <c r="EQ166" s="78"/>
      <c r="ER166" s="78"/>
      <c r="ES166" s="78"/>
      <c r="ET166" s="78"/>
      <c r="EU166" s="78"/>
      <c r="EV166" s="78"/>
      <c r="EW166" s="78"/>
      <c r="EX166" s="78"/>
      <c r="EY166" s="78"/>
      <c r="EZ166" s="78"/>
      <c r="FA166" s="78"/>
      <c r="FB166" s="78"/>
      <c r="FC166" s="78"/>
      <c r="FD166" s="78"/>
      <c r="FE166" s="78"/>
      <c r="FF166" s="78"/>
      <c r="FG166" s="78"/>
      <c r="FH166" s="78"/>
      <c r="FI166" s="78"/>
      <c r="FJ166" s="78"/>
      <c r="FK166" s="78"/>
      <c r="FL166" s="78"/>
      <c r="FM166" s="78"/>
      <c r="FN166" s="78"/>
      <c r="FO166" s="78"/>
      <c r="FP166" s="78"/>
      <c r="FQ166" s="78"/>
      <c r="FR166" s="78"/>
      <c r="FS166" s="78"/>
      <c r="FT166" s="78"/>
      <c r="FU166" s="78"/>
    </row>
    <row r="167" spans="1:177" s="1" customFormat="1" ht="16.5" hidden="1" thickBot="1">
      <c r="A167" s="21"/>
      <c r="B167" s="24" t="s">
        <v>24</v>
      </c>
      <c r="C167" s="26" t="e">
        <f>#REF!+#REF!</f>
        <v>#REF!</v>
      </c>
      <c r="D167" s="26" t="e">
        <f>#REF!+#REF!</f>
        <v>#REF!</v>
      </c>
      <c r="E167" s="26" t="e">
        <f>#REF!+#REF!</f>
        <v>#REF!</v>
      </c>
      <c r="F167" s="26" t="e">
        <f>#REF!+#REF!</f>
        <v>#REF!</v>
      </c>
      <c r="G167" s="26" t="e">
        <f>#REF!+#REF!</f>
        <v>#REF!</v>
      </c>
      <c r="H167" s="26"/>
      <c r="I167" s="26" t="e">
        <f>#REF!+#REF!</f>
        <v>#REF!</v>
      </c>
      <c r="J167" s="78"/>
      <c r="K167" s="78"/>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c r="BT167" s="78"/>
      <c r="BU167" s="78"/>
      <c r="BV167" s="78"/>
      <c r="BW167" s="78"/>
      <c r="BX167" s="78"/>
      <c r="BY167" s="78"/>
      <c r="BZ167" s="78"/>
      <c r="CA167" s="78"/>
      <c r="CB167" s="78"/>
      <c r="CC167" s="78"/>
      <c r="CD167" s="78"/>
      <c r="CE167" s="78"/>
      <c r="CF167" s="78"/>
      <c r="CG167" s="78"/>
      <c r="CH167" s="78"/>
      <c r="CI167" s="78"/>
      <c r="CJ167" s="78"/>
      <c r="CK167" s="78"/>
      <c r="CL167" s="78"/>
      <c r="CM167" s="78"/>
      <c r="CN167" s="78"/>
      <c r="CO167" s="78"/>
      <c r="CP167" s="78"/>
      <c r="CQ167" s="78"/>
      <c r="CR167" s="78"/>
      <c r="CS167" s="78"/>
      <c r="CT167" s="78"/>
      <c r="CU167" s="78"/>
      <c r="CV167" s="78"/>
      <c r="CW167" s="78"/>
      <c r="CX167" s="78"/>
      <c r="CY167" s="78"/>
      <c r="CZ167" s="78"/>
      <c r="DA167" s="78"/>
      <c r="DB167" s="78"/>
      <c r="DC167" s="78"/>
      <c r="DD167" s="78"/>
      <c r="DE167" s="78"/>
      <c r="DF167" s="78"/>
      <c r="DG167" s="78"/>
      <c r="DH167" s="78"/>
      <c r="DI167" s="78"/>
      <c r="DJ167" s="78"/>
      <c r="DK167" s="78"/>
      <c r="DL167" s="78"/>
      <c r="DM167" s="78"/>
      <c r="DN167" s="78"/>
      <c r="DO167" s="78"/>
      <c r="DP167" s="78"/>
      <c r="DQ167" s="78"/>
      <c r="DR167" s="78"/>
      <c r="DS167" s="78"/>
      <c r="DT167" s="78"/>
      <c r="DU167" s="78"/>
      <c r="DV167" s="78"/>
      <c r="DW167" s="78"/>
      <c r="DX167" s="78"/>
      <c r="DY167" s="78"/>
      <c r="DZ167" s="78"/>
      <c r="EA167" s="78"/>
      <c r="EB167" s="78"/>
      <c r="EC167" s="78"/>
      <c r="ED167" s="78"/>
      <c r="EE167" s="78"/>
      <c r="EF167" s="78"/>
      <c r="EG167" s="78"/>
      <c r="EH167" s="78"/>
      <c r="EI167" s="78"/>
      <c r="EJ167" s="78"/>
      <c r="EK167" s="78"/>
      <c r="EL167" s="78"/>
      <c r="EM167" s="78"/>
      <c r="EN167" s="78"/>
      <c r="EO167" s="78"/>
      <c r="EP167" s="78"/>
      <c r="EQ167" s="78"/>
      <c r="ER167" s="78"/>
      <c r="ES167" s="78"/>
      <c r="ET167" s="78"/>
      <c r="EU167" s="78"/>
      <c r="EV167" s="78"/>
      <c r="EW167" s="78"/>
      <c r="EX167" s="78"/>
      <c r="EY167" s="78"/>
      <c r="EZ167" s="78"/>
      <c r="FA167" s="78"/>
      <c r="FB167" s="78"/>
      <c r="FC167" s="78"/>
      <c r="FD167" s="78"/>
      <c r="FE167" s="78"/>
      <c r="FF167" s="78"/>
      <c r="FG167" s="78"/>
      <c r="FH167" s="78"/>
      <c r="FI167" s="78"/>
      <c r="FJ167" s="78"/>
      <c r="FK167" s="78"/>
      <c r="FL167" s="78"/>
      <c r="FM167" s="78"/>
      <c r="FN167" s="78"/>
      <c r="FO167" s="78"/>
      <c r="FP167" s="78"/>
      <c r="FQ167" s="78"/>
      <c r="FR167" s="78"/>
      <c r="FS167" s="78"/>
      <c r="FT167" s="78"/>
      <c r="FU167" s="78"/>
    </row>
    <row r="168" spans="1:177" s="1" customFormat="1" ht="16.5" hidden="1" thickBot="1">
      <c r="A168" s="21"/>
      <c r="B168" s="24" t="s">
        <v>25</v>
      </c>
      <c r="C168" s="26">
        <f>C135+C140</f>
        <v>1139425.01</v>
      </c>
      <c r="D168" s="26">
        <f>D135+D140</f>
        <v>5421753.970000001</v>
      </c>
      <c r="E168" s="26">
        <f>E135+E140</f>
        <v>15804326.5</v>
      </c>
      <c r="F168" s="26">
        <f>F135+F140</f>
        <v>16060100</v>
      </c>
      <c r="G168" s="26">
        <f>G135+G140</f>
        <v>17293076.36916575</v>
      </c>
      <c r="H168" s="26"/>
      <c r="I168" s="26">
        <f>I135+I140</f>
        <v>18465444.845120993</v>
      </c>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c r="BT168" s="78"/>
      <c r="BU168" s="78"/>
      <c r="BV168" s="78"/>
      <c r="BW168" s="78"/>
      <c r="BX168" s="78"/>
      <c r="BY168" s="78"/>
      <c r="BZ168" s="78"/>
      <c r="CA168" s="78"/>
      <c r="CB168" s="78"/>
      <c r="CC168" s="78"/>
      <c r="CD168" s="78"/>
      <c r="CE168" s="78"/>
      <c r="CF168" s="78"/>
      <c r="CG168" s="78"/>
      <c r="CH168" s="78"/>
      <c r="CI168" s="78"/>
      <c r="CJ168" s="78"/>
      <c r="CK168" s="78"/>
      <c r="CL168" s="78"/>
      <c r="CM168" s="78"/>
      <c r="CN168" s="78"/>
      <c r="CO168" s="78"/>
      <c r="CP168" s="78"/>
      <c r="CQ168" s="78"/>
      <c r="CR168" s="78"/>
      <c r="CS168" s="78"/>
      <c r="CT168" s="78"/>
      <c r="CU168" s="78"/>
      <c r="CV168" s="78"/>
      <c r="CW168" s="78"/>
      <c r="CX168" s="78"/>
      <c r="CY168" s="78"/>
      <c r="CZ168" s="78"/>
      <c r="DA168" s="78"/>
      <c r="DB168" s="78"/>
      <c r="DC168" s="78"/>
      <c r="DD168" s="78"/>
      <c r="DE168" s="78"/>
      <c r="DF168" s="78"/>
      <c r="DG168" s="78"/>
      <c r="DH168" s="78"/>
      <c r="DI168" s="78"/>
      <c r="DJ168" s="78"/>
      <c r="DK168" s="78"/>
      <c r="DL168" s="78"/>
      <c r="DM168" s="78"/>
      <c r="DN168" s="78"/>
      <c r="DO168" s="78"/>
      <c r="DP168" s="78"/>
      <c r="DQ168" s="78"/>
      <c r="DR168" s="78"/>
      <c r="DS168" s="78"/>
      <c r="DT168" s="78"/>
      <c r="DU168" s="78"/>
      <c r="DV168" s="78"/>
      <c r="DW168" s="78"/>
      <c r="DX168" s="78"/>
      <c r="DY168" s="78"/>
      <c r="DZ168" s="78"/>
      <c r="EA168" s="78"/>
      <c r="EB168" s="78"/>
      <c r="EC168" s="78"/>
      <c r="ED168" s="78"/>
      <c r="EE168" s="78"/>
      <c r="EF168" s="78"/>
      <c r="EG168" s="78"/>
      <c r="EH168" s="78"/>
      <c r="EI168" s="78"/>
      <c r="EJ168" s="78"/>
      <c r="EK168" s="78"/>
      <c r="EL168" s="78"/>
      <c r="EM168" s="78"/>
      <c r="EN168" s="78"/>
      <c r="EO168" s="78"/>
      <c r="EP168" s="78"/>
      <c r="EQ168" s="78"/>
      <c r="ER168" s="78"/>
      <c r="ES168" s="78"/>
      <c r="ET168" s="78"/>
      <c r="EU168" s="78"/>
      <c r="EV168" s="78"/>
      <c r="EW168" s="78"/>
      <c r="EX168" s="78"/>
      <c r="EY168" s="78"/>
      <c r="EZ168" s="78"/>
      <c r="FA168" s="78"/>
      <c r="FB168" s="78"/>
      <c r="FC168" s="78"/>
      <c r="FD168" s="78"/>
      <c r="FE168" s="78"/>
      <c r="FF168" s="78"/>
      <c r="FG168" s="78"/>
      <c r="FH168" s="78"/>
      <c r="FI168" s="78"/>
      <c r="FJ168" s="78"/>
      <c r="FK168" s="78"/>
      <c r="FL168" s="78"/>
      <c r="FM168" s="78"/>
      <c r="FN168" s="78"/>
      <c r="FO168" s="78"/>
      <c r="FP168" s="78"/>
      <c r="FQ168" s="78"/>
      <c r="FR168" s="78"/>
      <c r="FS168" s="78"/>
      <c r="FT168" s="78"/>
      <c r="FU168" s="78"/>
    </row>
    <row r="169" spans="1:177" s="1" customFormat="1" ht="16.5" hidden="1" thickBot="1">
      <c r="A169" s="21"/>
      <c r="B169" s="24" t="s">
        <v>26</v>
      </c>
      <c r="C169" s="26" t="e">
        <f>#REF!</f>
        <v>#REF!</v>
      </c>
      <c r="D169" s="26" t="e">
        <f>#REF!</f>
        <v>#REF!</v>
      </c>
      <c r="E169" s="26" t="e">
        <f>#REF!</f>
        <v>#REF!</v>
      </c>
      <c r="F169" s="26" t="e">
        <f>#REF!</f>
        <v>#REF!</v>
      </c>
      <c r="G169" s="26" t="e">
        <f>#REF!</f>
        <v>#REF!</v>
      </c>
      <c r="H169" s="26"/>
      <c r="I169" s="26" t="e">
        <f>#REF!</f>
        <v>#REF!</v>
      </c>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c r="BT169" s="78"/>
      <c r="BU169" s="78"/>
      <c r="BV169" s="78"/>
      <c r="BW169" s="78"/>
      <c r="BX169" s="78"/>
      <c r="BY169" s="78"/>
      <c r="BZ169" s="78"/>
      <c r="CA169" s="78"/>
      <c r="CB169" s="78"/>
      <c r="CC169" s="78"/>
      <c r="CD169" s="78"/>
      <c r="CE169" s="78"/>
      <c r="CF169" s="78"/>
      <c r="CG169" s="78"/>
      <c r="CH169" s="78"/>
      <c r="CI169" s="78"/>
      <c r="CJ169" s="78"/>
      <c r="CK169" s="78"/>
      <c r="CL169" s="78"/>
      <c r="CM169" s="78"/>
      <c r="CN169" s="78"/>
      <c r="CO169" s="78"/>
      <c r="CP169" s="78"/>
      <c r="CQ169" s="78"/>
      <c r="CR169" s="78"/>
      <c r="CS169" s="78"/>
      <c r="CT169" s="78"/>
      <c r="CU169" s="78"/>
      <c r="CV169" s="78"/>
      <c r="CW169" s="78"/>
      <c r="CX169" s="78"/>
      <c r="CY169" s="78"/>
      <c r="CZ169" s="78"/>
      <c r="DA169" s="78"/>
      <c r="DB169" s="78"/>
      <c r="DC169" s="78"/>
      <c r="DD169" s="78"/>
      <c r="DE169" s="78"/>
      <c r="DF169" s="78"/>
      <c r="DG169" s="78"/>
      <c r="DH169" s="78"/>
      <c r="DI169" s="78"/>
      <c r="DJ169" s="78"/>
      <c r="DK169" s="78"/>
      <c r="DL169" s="78"/>
      <c r="DM169" s="78"/>
      <c r="DN169" s="78"/>
      <c r="DO169" s="78"/>
      <c r="DP169" s="78"/>
      <c r="DQ169" s="78"/>
      <c r="DR169" s="78"/>
      <c r="DS169" s="78"/>
      <c r="DT169" s="78"/>
      <c r="DU169" s="78"/>
      <c r="DV169" s="78"/>
      <c r="DW169" s="78"/>
      <c r="DX169" s="78"/>
      <c r="DY169" s="78"/>
      <c r="DZ169" s="78"/>
      <c r="EA169" s="78"/>
      <c r="EB169" s="78"/>
      <c r="EC169" s="78"/>
      <c r="ED169" s="78"/>
      <c r="EE169" s="78"/>
      <c r="EF169" s="78"/>
      <c r="EG169" s="78"/>
      <c r="EH169" s="78"/>
      <c r="EI169" s="78"/>
      <c r="EJ169" s="78"/>
      <c r="EK169" s="78"/>
      <c r="EL169" s="78"/>
      <c r="EM169" s="78"/>
      <c r="EN169" s="78"/>
      <c r="EO169" s="78"/>
      <c r="EP169" s="78"/>
      <c r="EQ169" s="78"/>
      <c r="ER169" s="78"/>
      <c r="ES169" s="78"/>
      <c r="ET169" s="78"/>
      <c r="EU169" s="78"/>
      <c r="EV169" s="78"/>
      <c r="EW169" s="78"/>
      <c r="EX169" s="78"/>
      <c r="EY169" s="78"/>
      <c r="EZ169" s="78"/>
      <c r="FA169" s="78"/>
      <c r="FB169" s="78"/>
      <c r="FC169" s="78"/>
      <c r="FD169" s="78"/>
      <c r="FE169" s="78"/>
      <c r="FF169" s="78"/>
      <c r="FG169" s="78"/>
      <c r="FH169" s="78"/>
      <c r="FI169" s="78"/>
      <c r="FJ169" s="78"/>
      <c r="FK169" s="78"/>
      <c r="FL169" s="78"/>
      <c r="FM169" s="78"/>
      <c r="FN169" s="78"/>
      <c r="FO169" s="78"/>
      <c r="FP169" s="78"/>
      <c r="FQ169" s="78"/>
      <c r="FR169" s="78"/>
      <c r="FS169" s="78"/>
      <c r="FT169" s="78"/>
      <c r="FU169" s="78"/>
    </row>
    <row r="170" spans="1:177" s="1" customFormat="1" ht="16.5" hidden="1" thickBot="1">
      <c r="A170" s="21"/>
      <c r="B170" s="24" t="s">
        <v>27</v>
      </c>
      <c r="C170" s="26" t="e">
        <f>C129+#REF!+#REF!+#REF!+#REF!+#REF!+#REF!</f>
        <v>#REF!</v>
      </c>
      <c r="D170" s="26" t="e">
        <f>D129+#REF!+#REF!+#REF!+#REF!+#REF!+#REF!</f>
        <v>#REF!</v>
      </c>
      <c r="E170" s="26" t="e">
        <f>E129+#REF!+#REF!+#REF!+#REF!+#REF!+#REF!</f>
        <v>#REF!</v>
      </c>
      <c r="F170" s="26" t="e">
        <f>F129+#REF!+#REF!+#REF!+#REF!+#REF!+#REF!</f>
        <v>#REF!</v>
      </c>
      <c r="G170" s="26" t="e">
        <f>G129+#REF!+#REF!+#REF!+#REF!+#REF!+#REF!</f>
        <v>#REF!</v>
      </c>
      <c r="H170" s="26"/>
      <c r="I170" s="26" t="e">
        <f>I129+#REF!+#REF!+#REF!+#REF!+#REF!+#REF!</f>
        <v>#REF!</v>
      </c>
      <c r="J170" s="78"/>
      <c r="K170" s="78"/>
      <c r="L170" s="78"/>
      <c r="M170" s="78"/>
      <c r="N170" s="78"/>
      <c r="O170" s="78"/>
      <c r="P170" s="78"/>
      <c r="Q170" s="78"/>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c r="BT170" s="78"/>
      <c r="BU170" s="78"/>
      <c r="BV170" s="78"/>
      <c r="BW170" s="78"/>
      <c r="BX170" s="78"/>
      <c r="BY170" s="78"/>
      <c r="BZ170" s="78"/>
      <c r="CA170" s="78"/>
      <c r="CB170" s="78"/>
      <c r="CC170" s="78"/>
      <c r="CD170" s="78"/>
      <c r="CE170" s="78"/>
      <c r="CF170" s="78"/>
      <c r="CG170" s="78"/>
      <c r="CH170" s="78"/>
      <c r="CI170" s="78"/>
      <c r="CJ170" s="78"/>
      <c r="CK170" s="78"/>
      <c r="CL170" s="78"/>
      <c r="CM170" s="78"/>
      <c r="CN170" s="78"/>
      <c r="CO170" s="78"/>
      <c r="CP170" s="78"/>
      <c r="CQ170" s="78"/>
      <c r="CR170" s="78"/>
      <c r="CS170" s="78"/>
      <c r="CT170" s="78"/>
      <c r="CU170" s="78"/>
      <c r="CV170" s="78"/>
      <c r="CW170" s="78"/>
      <c r="CX170" s="78"/>
      <c r="CY170" s="78"/>
      <c r="CZ170" s="78"/>
      <c r="DA170" s="78"/>
      <c r="DB170" s="78"/>
      <c r="DC170" s="78"/>
      <c r="DD170" s="78"/>
      <c r="DE170" s="78"/>
      <c r="DF170" s="78"/>
      <c r="DG170" s="78"/>
      <c r="DH170" s="78"/>
      <c r="DI170" s="78"/>
      <c r="DJ170" s="78"/>
      <c r="DK170" s="78"/>
      <c r="DL170" s="78"/>
      <c r="DM170" s="78"/>
      <c r="DN170" s="78"/>
      <c r="DO170" s="78"/>
      <c r="DP170" s="78"/>
      <c r="DQ170" s="78"/>
      <c r="DR170" s="78"/>
      <c r="DS170" s="78"/>
      <c r="DT170" s="78"/>
      <c r="DU170" s="78"/>
      <c r="DV170" s="78"/>
      <c r="DW170" s="78"/>
      <c r="DX170" s="78"/>
      <c r="DY170" s="78"/>
      <c r="DZ170" s="78"/>
      <c r="EA170" s="78"/>
      <c r="EB170" s="78"/>
      <c r="EC170" s="78"/>
      <c r="ED170" s="78"/>
      <c r="EE170" s="78"/>
      <c r="EF170" s="78"/>
      <c r="EG170" s="78"/>
      <c r="EH170" s="78"/>
      <c r="EI170" s="78"/>
      <c r="EJ170" s="78"/>
      <c r="EK170" s="78"/>
      <c r="EL170" s="78"/>
      <c r="EM170" s="78"/>
      <c r="EN170" s="78"/>
      <c r="EO170" s="78"/>
      <c r="EP170" s="78"/>
      <c r="EQ170" s="78"/>
      <c r="ER170" s="78"/>
      <c r="ES170" s="78"/>
      <c r="ET170" s="78"/>
      <c r="EU170" s="78"/>
      <c r="EV170" s="78"/>
      <c r="EW170" s="78"/>
      <c r="EX170" s="78"/>
      <c r="EY170" s="78"/>
      <c r="EZ170" s="78"/>
      <c r="FA170" s="78"/>
      <c r="FB170" s="78"/>
      <c r="FC170" s="78"/>
      <c r="FD170" s="78"/>
      <c r="FE170" s="78"/>
      <c r="FF170" s="78"/>
      <c r="FG170" s="78"/>
      <c r="FH170" s="78"/>
      <c r="FI170" s="78"/>
      <c r="FJ170" s="78"/>
      <c r="FK170" s="78"/>
      <c r="FL170" s="78"/>
      <c r="FM170" s="78"/>
      <c r="FN170" s="78"/>
      <c r="FO170" s="78"/>
      <c r="FP170" s="78"/>
      <c r="FQ170" s="78"/>
      <c r="FR170" s="78"/>
      <c r="FS170" s="78"/>
      <c r="FT170" s="78"/>
      <c r="FU170" s="78"/>
    </row>
    <row r="171" spans="1:177" s="1" customFormat="1" ht="16.5" hidden="1" thickBot="1">
      <c r="A171" s="21"/>
      <c r="B171" s="24" t="s">
        <v>33</v>
      </c>
      <c r="C171" s="26" t="e">
        <f>#REF!</f>
        <v>#REF!</v>
      </c>
      <c r="D171" s="26" t="e">
        <f>#REF!</f>
        <v>#REF!</v>
      </c>
      <c r="E171" s="26" t="e">
        <f>#REF!</f>
        <v>#REF!</v>
      </c>
      <c r="F171" s="26" t="e">
        <f>#REF!</f>
        <v>#REF!</v>
      </c>
      <c r="G171" s="26" t="e">
        <f>#REF!</f>
        <v>#REF!</v>
      </c>
      <c r="H171" s="26"/>
      <c r="I171" s="26" t="e">
        <f>#REF!</f>
        <v>#REF!</v>
      </c>
      <c r="J171" s="78"/>
      <c r="K171" s="78"/>
      <c r="L171" s="78"/>
      <c r="M171" s="78"/>
      <c r="N171" s="78"/>
      <c r="O171" s="78"/>
      <c r="P171" s="78"/>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c r="BT171" s="78"/>
      <c r="BU171" s="78"/>
      <c r="BV171" s="78"/>
      <c r="BW171" s="78"/>
      <c r="BX171" s="78"/>
      <c r="BY171" s="78"/>
      <c r="BZ171" s="78"/>
      <c r="CA171" s="78"/>
      <c r="CB171" s="78"/>
      <c r="CC171" s="78"/>
      <c r="CD171" s="78"/>
      <c r="CE171" s="78"/>
      <c r="CF171" s="78"/>
      <c r="CG171" s="78"/>
      <c r="CH171" s="78"/>
      <c r="CI171" s="78"/>
      <c r="CJ171" s="78"/>
      <c r="CK171" s="78"/>
      <c r="CL171" s="78"/>
      <c r="CM171" s="78"/>
      <c r="CN171" s="78"/>
      <c r="CO171" s="78"/>
      <c r="CP171" s="78"/>
      <c r="CQ171" s="78"/>
      <c r="CR171" s="78"/>
      <c r="CS171" s="78"/>
      <c r="CT171" s="78"/>
      <c r="CU171" s="78"/>
      <c r="CV171" s="78"/>
      <c r="CW171" s="78"/>
      <c r="CX171" s="78"/>
      <c r="CY171" s="78"/>
      <c r="CZ171" s="78"/>
      <c r="DA171" s="78"/>
      <c r="DB171" s="78"/>
      <c r="DC171" s="78"/>
      <c r="DD171" s="78"/>
      <c r="DE171" s="78"/>
      <c r="DF171" s="78"/>
      <c r="DG171" s="78"/>
      <c r="DH171" s="78"/>
      <c r="DI171" s="78"/>
      <c r="DJ171" s="78"/>
      <c r="DK171" s="78"/>
      <c r="DL171" s="78"/>
      <c r="DM171" s="78"/>
      <c r="DN171" s="78"/>
      <c r="DO171" s="78"/>
      <c r="DP171" s="78"/>
      <c r="DQ171" s="78"/>
      <c r="DR171" s="78"/>
      <c r="DS171" s="78"/>
      <c r="DT171" s="78"/>
      <c r="DU171" s="78"/>
      <c r="DV171" s="78"/>
      <c r="DW171" s="78"/>
      <c r="DX171" s="78"/>
      <c r="DY171" s="78"/>
      <c r="DZ171" s="78"/>
      <c r="EA171" s="78"/>
      <c r="EB171" s="78"/>
      <c r="EC171" s="78"/>
      <c r="ED171" s="78"/>
      <c r="EE171" s="78"/>
      <c r="EF171" s="78"/>
      <c r="EG171" s="78"/>
      <c r="EH171" s="78"/>
      <c r="EI171" s="78"/>
      <c r="EJ171" s="78"/>
      <c r="EK171" s="78"/>
      <c r="EL171" s="78"/>
      <c r="EM171" s="78"/>
      <c r="EN171" s="78"/>
      <c r="EO171" s="78"/>
      <c r="EP171" s="78"/>
      <c r="EQ171" s="78"/>
      <c r="ER171" s="78"/>
      <c r="ES171" s="78"/>
      <c r="ET171" s="78"/>
      <c r="EU171" s="78"/>
      <c r="EV171" s="78"/>
      <c r="EW171" s="78"/>
      <c r="EX171" s="78"/>
      <c r="EY171" s="78"/>
      <c r="EZ171" s="78"/>
      <c r="FA171" s="78"/>
      <c r="FB171" s="78"/>
      <c r="FC171" s="78"/>
      <c r="FD171" s="78"/>
      <c r="FE171" s="78"/>
      <c r="FF171" s="78"/>
      <c r="FG171" s="78"/>
      <c r="FH171" s="78"/>
      <c r="FI171" s="78"/>
      <c r="FJ171" s="78"/>
      <c r="FK171" s="78"/>
      <c r="FL171" s="78"/>
      <c r="FM171" s="78"/>
      <c r="FN171" s="78"/>
      <c r="FO171" s="78"/>
      <c r="FP171" s="78"/>
      <c r="FQ171" s="78"/>
      <c r="FR171" s="78"/>
      <c r="FS171" s="78"/>
      <c r="FT171" s="78"/>
      <c r="FU171" s="78"/>
    </row>
    <row r="172" spans="1:177" s="1" customFormat="1" ht="16.5" hidden="1" thickBot="1">
      <c r="A172" s="21"/>
      <c r="B172" s="24" t="s">
        <v>28</v>
      </c>
      <c r="C172" s="26" t="e">
        <f>#REF!+#REF!</f>
        <v>#REF!</v>
      </c>
      <c r="D172" s="26" t="e">
        <f>#REF!+#REF!</f>
        <v>#REF!</v>
      </c>
      <c r="E172" s="26" t="e">
        <f>#REF!+#REF!</f>
        <v>#REF!</v>
      </c>
      <c r="F172" s="26" t="e">
        <f>#REF!+#REF!</f>
        <v>#REF!</v>
      </c>
      <c r="G172" s="26" t="e">
        <f>#REF!+#REF!</f>
        <v>#REF!</v>
      </c>
      <c r="H172" s="26"/>
      <c r="I172" s="26" t="e">
        <f>#REF!+#REF!</f>
        <v>#REF!</v>
      </c>
      <c r="J172" s="78"/>
      <c r="K172" s="78"/>
      <c r="L172" s="78"/>
      <c r="M172" s="78"/>
      <c r="N172" s="78"/>
      <c r="O172" s="78"/>
      <c r="P172" s="78"/>
      <c r="Q172" s="78"/>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c r="BT172" s="78"/>
      <c r="BU172" s="78"/>
      <c r="BV172" s="78"/>
      <c r="BW172" s="78"/>
      <c r="BX172" s="78"/>
      <c r="BY172" s="78"/>
      <c r="BZ172" s="78"/>
      <c r="CA172" s="78"/>
      <c r="CB172" s="78"/>
      <c r="CC172" s="78"/>
      <c r="CD172" s="78"/>
      <c r="CE172" s="78"/>
      <c r="CF172" s="78"/>
      <c r="CG172" s="78"/>
      <c r="CH172" s="78"/>
      <c r="CI172" s="78"/>
      <c r="CJ172" s="78"/>
      <c r="CK172" s="78"/>
      <c r="CL172" s="78"/>
      <c r="CM172" s="78"/>
      <c r="CN172" s="78"/>
      <c r="CO172" s="78"/>
      <c r="CP172" s="78"/>
      <c r="CQ172" s="78"/>
      <c r="CR172" s="78"/>
      <c r="CS172" s="78"/>
      <c r="CT172" s="78"/>
      <c r="CU172" s="78"/>
      <c r="CV172" s="78"/>
      <c r="CW172" s="78"/>
      <c r="CX172" s="78"/>
      <c r="CY172" s="78"/>
      <c r="CZ172" s="78"/>
      <c r="DA172" s="78"/>
      <c r="DB172" s="78"/>
      <c r="DC172" s="78"/>
      <c r="DD172" s="78"/>
      <c r="DE172" s="78"/>
      <c r="DF172" s="78"/>
      <c r="DG172" s="78"/>
      <c r="DH172" s="78"/>
      <c r="DI172" s="78"/>
      <c r="DJ172" s="78"/>
      <c r="DK172" s="78"/>
      <c r="DL172" s="78"/>
      <c r="DM172" s="78"/>
      <c r="DN172" s="78"/>
      <c r="DO172" s="78"/>
      <c r="DP172" s="78"/>
      <c r="DQ172" s="78"/>
      <c r="DR172" s="78"/>
      <c r="DS172" s="78"/>
      <c r="DT172" s="78"/>
      <c r="DU172" s="78"/>
      <c r="DV172" s="78"/>
      <c r="DW172" s="78"/>
      <c r="DX172" s="78"/>
      <c r="DY172" s="78"/>
      <c r="DZ172" s="78"/>
      <c r="EA172" s="78"/>
      <c r="EB172" s="78"/>
      <c r="EC172" s="78"/>
      <c r="ED172" s="78"/>
      <c r="EE172" s="78"/>
      <c r="EF172" s="78"/>
      <c r="EG172" s="78"/>
      <c r="EH172" s="78"/>
      <c r="EI172" s="78"/>
      <c r="EJ172" s="78"/>
      <c r="EK172" s="78"/>
      <c r="EL172" s="78"/>
      <c r="EM172" s="78"/>
      <c r="EN172" s="78"/>
      <c r="EO172" s="78"/>
      <c r="EP172" s="78"/>
      <c r="EQ172" s="78"/>
      <c r="ER172" s="78"/>
      <c r="ES172" s="78"/>
      <c r="ET172" s="78"/>
      <c r="EU172" s="78"/>
      <c r="EV172" s="78"/>
      <c r="EW172" s="78"/>
      <c r="EX172" s="78"/>
      <c r="EY172" s="78"/>
      <c r="EZ172" s="78"/>
      <c r="FA172" s="78"/>
      <c r="FB172" s="78"/>
      <c r="FC172" s="78"/>
      <c r="FD172" s="78"/>
      <c r="FE172" s="78"/>
      <c r="FF172" s="78"/>
      <c r="FG172" s="78"/>
      <c r="FH172" s="78"/>
      <c r="FI172" s="78"/>
      <c r="FJ172" s="78"/>
      <c r="FK172" s="78"/>
      <c r="FL172" s="78"/>
      <c r="FM172" s="78"/>
      <c r="FN172" s="78"/>
      <c r="FO172" s="78"/>
      <c r="FP172" s="78"/>
      <c r="FQ172" s="78"/>
      <c r="FR172" s="78"/>
      <c r="FS172" s="78"/>
      <c r="FT172" s="78"/>
      <c r="FU172" s="78"/>
    </row>
    <row r="173" spans="1:177" s="1" customFormat="1" ht="16.5" hidden="1" thickBot="1">
      <c r="A173" s="21"/>
      <c r="B173" s="24" t="s">
        <v>29</v>
      </c>
      <c r="C173" s="26" t="e">
        <f>#REF!+#REF!</f>
        <v>#REF!</v>
      </c>
      <c r="D173" s="26" t="e">
        <f>#REF!+#REF!</f>
        <v>#REF!</v>
      </c>
      <c r="E173" s="26" t="e">
        <f>#REF!+#REF!</f>
        <v>#REF!</v>
      </c>
      <c r="F173" s="26" t="e">
        <f>#REF!+#REF!</f>
        <v>#REF!</v>
      </c>
      <c r="G173" s="26" t="e">
        <f>#REF!+#REF!</f>
        <v>#REF!</v>
      </c>
      <c r="H173" s="26"/>
      <c r="I173" s="26" t="e">
        <f>#REF!+#REF!</f>
        <v>#REF!</v>
      </c>
      <c r="J173" s="78"/>
      <c r="K173" s="78"/>
      <c r="L173" s="78"/>
      <c r="M173" s="78"/>
      <c r="N173" s="78"/>
      <c r="O173" s="78"/>
      <c r="P173" s="78"/>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c r="BT173" s="78"/>
      <c r="BU173" s="78"/>
      <c r="BV173" s="78"/>
      <c r="BW173" s="78"/>
      <c r="BX173" s="78"/>
      <c r="BY173" s="78"/>
      <c r="BZ173" s="78"/>
      <c r="CA173" s="78"/>
      <c r="CB173" s="78"/>
      <c r="CC173" s="78"/>
      <c r="CD173" s="78"/>
      <c r="CE173" s="78"/>
      <c r="CF173" s="78"/>
      <c r="CG173" s="78"/>
      <c r="CH173" s="78"/>
      <c r="CI173" s="78"/>
      <c r="CJ173" s="78"/>
      <c r="CK173" s="78"/>
      <c r="CL173" s="78"/>
      <c r="CM173" s="78"/>
      <c r="CN173" s="78"/>
      <c r="CO173" s="78"/>
      <c r="CP173" s="78"/>
      <c r="CQ173" s="78"/>
      <c r="CR173" s="78"/>
      <c r="CS173" s="78"/>
      <c r="CT173" s="78"/>
      <c r="CU173" s="78"/>
      <c r="CV173" s="78"/>
      <c r="CW173" s="78"/>
      <c r="CX173" s="78"/>
      <c r="CY173" s="78"/>
      <c r="CZ173" s="78"/>
      <c r="DA173" s="78"/>
      <c r="DB173" s="78"/>
      <c r="DC173" s="78"/>
      <c r="DD173" s="78"/>
      <c r="DE173" s="78"/>
      <c r="DF173" s="78"/>
      <c r="DG173" s="78"/>
      <c r="DH173" s="78"/>
      <c r="DI173" s="78"/>
      <c r="DJ173" s="78"/>
      <c r="DK173" s="78"/>
      <c r="DL173" s="78"/>
      <c r="DM173" s="78"/>
      <c r="DN173" s="78"/>
      <c r="DO173" s="78"/>
      <c r="DP173" s="78"/>
      <c r="DQ173" s="78"/>
      <c r="DR173" s="78"/>
      <c r="DS173" s="78"/>
      <c r="DT173" s="78"/>
      <c r="DU173" s="78"/>
      <c r="DV173" s="78"/>
      <c r="DW173" s="78"/>
      <c r="DX173" s="78"/>
      <c r="DY173" s="78"/>
      <c r="DZ173" s="78"/>
      <c r="EA173" s="78"/>
      <c r="EB173" s="78"/>
      <c r="EC173" s="78"/>
      <c r="ED173" s="78"/>
      <c r="EE173" s="78"/>
      <c r="EF173" s="78"/>
      <c r="EG173" s="78"/>
      <c r="EH173" s="78"/>
      <c r="EI173" s="78"/>
      <c r="EJ173" s="78"/>
      <c r="EK173" s="78"/>
      <c r="EL173" s="78"/>
      <c r="EM173" s="78"/>
      <c r="EN173" s="78"/>
      <c r="EO173" s="78"/>
      <c r="EP173" s="78"/>
      <c r="EQ173" s="78"/>
      <c r="ER173" s="78"/>
      <c r="ES173" s="78"/>
      <c r="ET173" s="78"/>
      <c r="EU173" s="78"/>
      <c r="EV173" s="78"/>
      <c r="EW173" s="78"/>
      <c r="EX173" s="78"/>
      <c r="EY173" s="78"/>
      <c r="EZ173" s="78"/>
      <c r="FA173" s="78"/>
      <c r="FB173" s="78"/>
      <c r="FC173" s="78"/>
      <c r="FD173" s="78"/>
      <c r="FE173" s="78"/>
      <c r="FF173" s="78"/>
      <c r="FG173" s="78"/>
      <c r="FH173" s="78"/>
      <c r="FI173" s="78"/>
      <c r="FJ173" s="78"/>
      <c r="FK173" s="78"/>
      <c r="FL173" s="78"/>
      <c r="FM173" s="78"/>
      <c r="FN173" s="78"/>
      <c r="FO173" s="78"/>
      <c r="FP173" s="78"/>
      <c r="FQ173" s="78"/>
      <c r="FR173" s="78"/>
      <c r="FS173" s="78"/>
      <c r="FT173" s="78"/>
      <c r="FU173" s="78"/>
    </row>
    <row r="174" spans="1:177" s="1" customFormat="1" ht="16.5" hidden="1" thickBot="1">
      <c r="A174" s="21"/>
      <c r="B174" s="24" t="s">
        <v>30</v>
      </c>
      <c r="C174" s="26" t="e">
        <f>C172+C173</f>
        <v>#REF!</v>
      </c>
      <c r="D174" s="26" t="e">
        <f aca="true" t="shared" si="32" ref="D174:I174">D172+D173</f>
        <v>#REF!</v>
      </c>
      <c r="E174" s="26" t="e">
        <f t="shared" si="32"/>
        <v>#REF!</v>
      </c>
      <c r="F174" s="26" t="e">
        <f t="shared" si="32"/>
        <v>#REF!</v>
      </c>
      <c r="G174" s="26" t="e">
        <f t="shared" si="32"/>
        <v>#REF!</v>
      </c>
      <c r="H174" s="26"/>
      <c r="I174" s="26" t="e">
        <f t="shared" si="32"/>
        <v>#REF!</v>
      </c>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c r="BT174" s="78"/>
      <c r="BU174" s="78"/>
      <c r="BV174" s="78"/>
      <c r="BW174" s="78"/>
      <c r="BX174" s="78"/>
      <c r="BY174" s="78"/>
      <c r="BZ174" s="78"/>
      <c r="CA174" s="78"/>
      <c r="CB174" s="78"/>
      <c r="CC174" s="78"/>
      <c r="CD174" s="78"/>
      <c r="CE174" s="78"/>
      <c r="CF174" s="78"/>
      <c r="CG174" s="78"/>
      <c r="CH174" s="78"/>
      <c r="CI174" s="78"/>
      <c r="CJ174" s="78"/>
      <c r="CK174" s="78"/>
      <c r="CL174" s="78"/>
      <c r="CM174" s="78"/>
      <c r="CN174" s="78"/>
      <c r="CO174" s="78"/>
      <c r="CP174" s="78"/>
      <c r="CQ174" s="78"/>
      <c r="CR174" s="78"/>
      <c r="CS174" s="78"/>
      <c r="CT174" s="78"/>
      <c r="CU174" s="78"/>
      <c r="CV174" s="78"/>
      <c r="CW174" s="78"/>
      <c r="CX174" s="78"/>
      <c r="CY174" s="78"/>
      <c r="CZ174" s="78"/>
      <c r="DA174" s="78"/>
      <c r="DB174" s="78"/>
      <c r="DC174" s="78"/>
      <c r="DD174" s="78"/>
      <c r="DE174" s="78"/>
      <c r="DF174" s="78"/>
      <c r="DG174" s="78"/>
      <c r="DH174" s="78"/>
      <c r="DI174" s="78"/>
      <c r="DJ174" s="78"/>
      <c r="DK174" s="78"/>
      <c r="DL174" s="78"/>
      <c r="DM174" s="78"/>
      <c r="DN174" s="78"/>
      <c r="DO174" s="78"/>
      <c r="DP174" s="78"/>
      <c r="DQ174" s="78"/>
      <c r="DR174" s="78"/>
      <c r="DS174" s="78"/>
      <c r="DT174" s="78"/>
      <c r="DU174" s="78"/>
      <c r="DV174" s="78"/>
      <c r="DW174" s="78"/>
      <c r="DX174" s="78"/>
      <c r="DY174" s="78"/>
      <c r="DZ174" s="78"/>
      <c r="EA174" s="78"/>
      <c r="EB174" s="78"/>
      <c r="EC174" s="78"/>
      <c r="ED174" s="78"/>
      <c r="EE174" s="78"/>
      <c r="EF174" s="78"/>
      <c r="EG174" s="78"/>
      <c r="EH174" s="78"/>
      <c r="EI174" s="78"/>
      <c r="EJ174" s="78"/>
      <c r="EK174" s="78"/>
      <c r="EL174" s="78"/>
      <c r="EM174" s="78"/>
      <c r="EN174" s="78"/>
      <c r="EO174" s="78"/>
      <c r="EP174" s="78"/>
      <c r="EQ174" s="78"/>
      <c r="ER174" s="78"/>
      <c r="ES174" s="78"/>
      <c r="ET174" s="78"/>
      <c r="EU174" s="78"/>
      <c r="EV174" s="78"/>
      <c r="EW174" s="78"/>
      <c r="EX174" s="78"/>
      <c r="EY174" s="78"/>
      <c r="EZ174" s="78"/>
      <c r="FA174" s="78"/>
      <c r="FB174" s="78"/>
      <c r="FC174" s="78"/>
      <c r="FD174" s="78"/>
      <c r="FE174" s="78"/>
      <c r="FF174" s="78"/>
      <c r="FG174" s="78"/>
      <c r="FH174" s="78"/>
      <c r="FI174" s="78"/>
      <c r="FJ174" s="78"/>
      <c r="FK174" s="78"/>
      <c r="FL174" s="78"/>
      <c r="FM174" s="78"/>
      <c r="FN174" s="78"/>
      <c r="FO174" s="78"/>
      <c r="FP174" s="78"/>
      <c r="FQ174" s="78"/>
      <c r="FR174" s="78"/>
      <c r="FS174" s="78"/>
      <c r="FT174" s="78"/>
      <c r="FU174" s="78"/>
    </row>
    <row r="175" spans="1:177" s="1" customFormat="1" ht="16.5" hidden="1" thickBot="1">
      <c r="A175" s="21"/>
      <c r="B175" s="24" t="s">
        <v>31</v>
      </c>
      <c r="C175" s="26" t="e">
        <f>((C8+#REF!)-(C159)-((#REF!+#REF!)-C174))</f>
        <v>#REF!</v>
      </c>
      <c r="D175" s="26" t="e">
        <f>((D8+#REF!)-(D159)-((#REF!+#REF!)-D174))</f>
        <v>#REF!</v>
      </c>
      <c r="E175" s="26" t="e">
        <f>((E8+#REF!)-(E159)-((#REF!+#REF!)-E174))</f>
        <v>#REF!</v>
      </c>
      <c r="F175" s="26" t="e">
        <f>((F8+#REF!)-(F159)-((#REF!+#REF!)-F174))</f>
        <v>#REF!</v>
      </c>
      <c r="G175" s="26" t="e">
        <f>((G8+#REF!)-(G159)-((#REF!+#REF!)-G174))</f>
        <v>#REF!</v>
      </c>
      <c r="H175" s="26"/>
      <c r="I175" s="26" t="e">
        <f>((I8+#REF!)-(I159)-((#REF!+#REF!)-I174))</f>
        <v>#REF!</v>
      </c>
      <c r="J175" s="78"/>
      <c r="K175" s="78"/>
      <c r="L175" s="78"/>
      <c r="M175" s="78"/>
      <c r="N175" s="78"/>
      <c r="O175" s="78"/>
      <c r="P175" s="78"/>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c r="BT175" s="78"/>
      <c r="BU175" s="78"/>
      <c r="BV175" s="78"/>
      <c r="BW175" s="78"/>
      <c r="BX175" s="78"/>
      <c r="BY175" s="78"/>
      <c r="BZ175" s="78"/>
      <c r="CA175" s="78"/>
      <c r="CB175" s="78"/>
      <c r="CC175" s="78"/>
      <c r="CD175" s="78"/>
      <c r="CE175" s="78"/>
      <c r="CF175" s="78"/>
      <c r="CG175" s="78"/>
      <c r="CH175" s="78"/>
      <c r="CI175" s="78"/>
      <c r="CJ175" s="78"/>
      <c r="CK175" s="78"/>
      <c r="CL175" s="78"/>
      <c r="CM175" s="78"/>
      <c r="CN175" s="78"/>
      <c r="CO175" s="78"/>
      <c r="CP175" s="78"/>
      <c r="CQ175" s="78"/>
      <c r="CR175" s="78"/>
      <c r="CS175" s="78"/>
      <c r="CT175" s="78"/>
      <c r="CU175" s="78"/>
      <c r="CV175" s="78"/>
      <c r="CW175" s="78"/>
      <c r="CX175" s="78"/>
      <c r="CY175" s="78"/>
      <c r="CZ175" s="78"/>
      <c r="DA175" s="78"/>
      <c r="DB175" s="78"/>
      <c r="DC175" s="78"/>
      <c r="DD175" s="78"/>
      <c r="DE175" s="78"/>
      <c r="DF175" s="78"/>
      <c r="DG175" s="78"/>
      <c r="DH175" s="78"/>
      <c r="DI175" s="78"/>
      <c r="DJ175" s="78"/>
      <c r="DK175" s="78"/>
      <c r="DL175" s="78"/>
      <c r="DM175" s="78"/>
      <c r="DN175" s="78"/>
      <c r="DO175" s="78"/>
      <c r="DP175" s="78"/>
      <c r="DQ175" s="78"/>
      <c r="DR175" s="78"/>
      <c r="DS175" s="78"/>
      <c r="DT175" s="78"/>
      <c r="DU175" s="78"/>
      <c r="DV175" s="78"/>
      <c r="DW175" s="78"/>
      <c r="DX175" s="78"/>
      <c r="DY175" s="78"/>
      <c r="DZ175" s="78"/>
      <c r="EA175" s="78"/>
      <c r="EB175" s="78"/>
      <c r="EC175" s="78"/>
      <c r="ED175" s="78"/>
      <c r="EE175" s="78"/>
      <c r="EF175" s="78"/>
      <c r="EG175" s="78"/>
      <c r="EH175" s="78"/>
      <c r="EI175" s="78"/>
      <c r="EJ175" s="78"/>
      <c r="EK175" s="78"/>
      <c r="EL175" s="78"/>
      <c r="EM175" s="78"/>
      <c r="EN175" s="78"/>
      <c r="EO175" s="78"/>
      <c r="EP175" s="78"/>
      <c r="EQ175" s="78"/>
      <c r="ER175" s="78"/>
      <c r="ES175" s="78"/>
      <c r="ET175" s="78"/>
      <c r="EU175" s="78"/>
      <c r="EV175" s="78"/>
      <c r="EW175" s="78"/>
      <c r="EX175" s="78"/>
      <c r="EY175" s="78"/>
      <c r="EZ175" s="78"/>
      <c r="FA175" s="78"/>
      <c r="FB175" s="78"/>
      <c r="FC175" s="78"/>
      <c r="FD175" s="78"/>
      <c r="FE175" s="78"/>
      <c r="FF175" s="78"/>
      <c r="FG175" s="78"/>
      <c r="FH175" s="78"/>
      <c r="FI175" s="78"/>
      <c r="FJ175" s="78"/>
      <c r="FK175" s="78"/>
      <c r="FL175" s="78"/>
      <c r="FM175" s="78"/>
      <c r="FN175" s="78"/>
      <c r="FO175" s="78"/>
      <c r="FP175" s="78"/>
      <c r="FQ175" s="78"/>
      <c r="FR175" s="78"/>
      <c r="FS175" s="78"/>
      <c r="FT175" s="78"/>
      <c r="FU175" s="78"/>
    </row>
    <row r="176" spans="1:177" s="1" customFormat="1" ht="16.5" hidden="1" thickBot="1">
      <c r="A176" s="21"/>
      <c r="B176" s="27" t="s">
        <v>32</v>
      </c>
      <c r="C176" s="28" t="e">
        <f>-(C175-(C172-C19-C20-C21-#REF!))</f>
        <v>#REF!</v>
      </c>
      <c r="D176" s="28" t="e">
        <f>-(D175-(D172-D19-D20-D21-#REF!))</f>
        <v>#REF!</v>
      </c>
      <c r="E176" s="28" t="e">
        <f>-(E175-(E172-E19-E20-E21-#REF!))</f>
        <v>#REF!</v>
      </c>
      <c r="F176" s="28" t="e">
        <f>-(F175-(F172-F19-F20-F21-#REF!))</f>
        <v>#REF!</v>
      </c>
      <c r="G176" s="28" t="e">
        <f>-(G175-(G172-G19-G20-G21-#REF!))</f>
        <v>#REF!</v>
      </c>
      <c r="H176" s="28"/>
      <c r="I176" s="28" t="e">
        <f>-(I175-(I172-I19-I20-I21-#REF!))</f>
        <v>#REF!</v>
      </c>
      <c r="J176" s="78"/>
      <c r="K176" s="78"/>
      <c r="L176" s="78"/>
      <c r="M176" s="78"/>
      <c r="N176" s="78"/>
      <c r="O176" s="78"/>
      <c r="P176" s="78"/>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c r="BT176" s="78"/>
      <c r="BU176" s="78"/>
      <c r="BV176" s="78"/>
      <c r="BW176" s="78"/>
      <c r="BX176" s="78"/>
      <c r="BY176" s="78"/>
      <c r="BZ176" s="78"/>
      <c r="CA176" s="78"/>
      <c r="CB176" s="78"/>
      <c r="CC176" s="78"/>
      <c r="CD176" s="78"/>
      <c r="CE176" s="78"/>
      <c r="CF176" s="78"/>
      <c r="CG176" s="78"/>
      <c r="CH176" s="78"/>
      <c r="CI176" s="78"/>
      <c r="CJ176" s="78"/>
      <c r="CK176" s="78"/>
      <c r="CL176" s="78"/>
      <c r="CM176" s="78"/>
      <c r="CN176" s="78"/>
      <c r="CO176" s="78"/>
      <c r="CP176" s="78"/>
      <c r="CQ176" s="78"/>
      <c r="CR176" s="78"/>
      <c r="CS176" s="78"/>
      <c r="CT176" s="78"/>
      <c r="CU176" s="78"/>
      <c r="CV176" s="78"/>
      <c r="CW176" s="78"/>
      <c r="CX176" s="78"/>
      <c r="CY176" s="78"/>
      <c r="CZ176" s="78"/>
      <c r="DA176" s="78"/>
      <c r="DB176" s="78"/>
      <c r="DC176" s="78"/>
      <c r="DD176" s="78"/>
      <c r="DE176" s="78"/>
      <c r="DF176" s="78"/>
      <c r="DG176" s="78"/>
      <c r="DH176" s="78"/>
      <c r="DI176" s="78"/>
      <c r="DJ176" s="78"/>
      <c r="DK176" s="78"/>
      <c r="DL176" s="78"/>
      <c r="DM176" s="78"/>
      <c r="DN176" s="78"/>
      <c r="DO176" s="78"/>
      <c r="DP176" s="78"/>
      <c r="DQ176" s="78"/>
      <c r="DR176" s="78"/>
      <c r="DS176" s="78"/>
      <c r="DT176" s="78"/>
      <c r="DU176" s="78"/>
      <c r="DV176" s="78"/>
      <c r="DW176" s="78"/>
      <c r="DX176" s="78"/>
      <c r="DY176" s="78"/>
      <c r="DZ176" s="78"/>
      <c r="EA176" s="78"/>
      <c r="EB176" s="78"/>
      <c r="EC176" s="78"/>
      <c r="ED176" s="78"/>
      <c r="EE176" s="78"/>
      <c r="EF176" s="78"/>
      <c r="EG176" s="78"/>
      <c r="EH176" s="78"/>
      <c r="EI176" s="78"/>
      <c r="EJ176" s="78"/>
      <c r="EK176" s="78"/>
      <c r="EL176" s="78"/>
      <c r="EM176" s="78"/>
      <c r="EN176" s="78"/>
      <c r="EO176" s="78"/>
      <c r="EP176" s="78"/>
      <c r="EQ176" s="78"/>
      <c r="ER176" s="78"/>
      <c r="ES176" s="78"/>
      <c r="ET176" s="78"/>
      <c r="EU176" s="78"/>
      <c r="EV176" s="78"/>
      <c r="EW176" s="78"/>
      <c r="EX176" s="78"/>
      <c r="EY176" s="78"/>
      <c r="EZ176" s="78"/>
      <c r="FA176" s="78"/>
      <c r="FB176" s="78"/>
      <c r="FC176" s="78"/>
      <c r="FD176" s="78"/>
      <c r="FE176" s="78"/>
      <c r="FF176" s="78"/>
      <c r="FG176" s="78"/>
      <c r="FH176" s="78"/>
      <c r="FI176" s="78"/>
      <c r="FJ176" s="78"/>
      <c r="FK176" s="78"/>
      <c r="FL176" s="78"/>
      <c r="FM176" s="78"/>
      <c r="FN176" s="78"/>
      <c r="FO176" s="78"/>
      <c r="FP176" s="78"/>
      <c r="FQ176" s="78"/>
      <c r="FR176" s="78"/>
      <c r="FS176" s="78"/>
      <c r="FT176" s="78"/>
      <c r="FU176" s="78"/>
    </row>
    <row r="177" spans="1:177" s="1" customFormat="1" ht="16.5" thickTop="1">
      <c r="A177" s="21"/>
      <c r="B177" s="29"/>
      <c r="C177" s="29"/>
      <c r="D177" s="29"/>
      <c r="E177" s="29"/>
      <c r="F177" s="29"/>
      <c r="G177" s="29"/>
      <c r="H177" s="29"/>
      <c r="I177" s="29"/>
      <c r="J177" s="78"/>
      <c r="K177" s="78"/>
      <c r="L177" s="78"/>
      <c r="M177" s="78"/>
      <c r="N177" s="78"/>
      <c r="O177" s="78"/>
      <c r="P177" s="78"/>
      <c r="Q177" s="78"/>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c r="BT177" s="78"/>
      <c r="BU177" s="78"/>
      <c r="BV177" s="78"/>
      <c r="BW177" s="78"/>
      <c r="BX177" s="78"/>
      <c r="BY177" s="78"/>
      <c r="BZ177" s="78"/>
      <c r="CA177" s="78"/>
      <c r="CB177" s="78"/>
      <c r="CC177" s="78"/>
      <c r="CD177" s="78"/>
      <c r="CE177" s="78"/>
      <c r="CF177" s="78"/>
      <c r="CG177" s="78"/>
      <c r="CH177" s="78"/>
      <c r="CI177" s="78"/>
      <c r="CJ177" s="78"/>
      <c r="CK177" s="78"/>
      <c r="CL177" s="78"/>
      <c r="CM177" s="78"/>
      <c r="CN177" s="78"/>
      <c r="CO177" s="78"/>
      <c r="CP177" s="78"/>
      <c r="CQ177" s="78"/>
      <c r="CR177" s="78"/>
      <c r="CS177" s="78"/>
      <c r="CT177" s="78"/>
      <c r="CU177" s="78"/>
      <c r="CV177" s="78"/>
      <c r="CW177" s="78"/>
      <c r="CX177" s="78"/>
      <c r="CY177" s="78"/>
      <c r="CZ177" s="78"/>
      <c r="DA177" s="78"/>
      <c r="DB177" s="78"/>
      <c r="DC177" s="78"/>
      <c r="DD177" s="78"/>
      <c r="DE177" s="78"/>
      <c r="DF177" s="78"/>
      <c r="DG177" s="78"/>
      <c r="DH177" s="78"/>
      <c r="DI177" s="78"/>
      <c r="DJ177" s="78"/>
      <c r="DK177" s="78"/>
      <c r="DL177" s="78"/>
      <c r="DM177" s="78"/>
      <c r="DN177" s="78"/>
      <c r="DO177" s="78"/>
      <c r="DP177" s="78"/>
      <c r="DQ177" s="78"/>
      <c r="DR177" s="78"/>
      <c r="DS177" s="78"/>
      <c r="DT177" s="78"/>
      <c r="DU177" s="78"/>
      <c r="DV177" s="78"/>
      <c r="DW177" s="78"/>
      <c r="DX177" s="78"/>
      <c r="DY177" s="78"/>
      <c r="DZ177" s="78"/>
      <c r="EA177" s="78"/>
      <c r="EB177" s="78"/>
      <c r="EC177" s="78"/>
      <c r="ED177" s="78"/>
      <c r="EE177" s="78"/>
      <c r="EF177" s="78"/>
      <c r="EG177" s="78"/>
      <c r="EH177" s="78"/>
      <c r="EI177" s="78"/>
      <c r="EJ177" s="78"/>
      <c r="EK177" s="78"/>
      <c r="EL177" s="78"/>
      <c r="EM177" s="78"/>
      <c r="EN177" s="78"/>
      <c r="EO177" s="78"/>
      <c r="EP177" s="78"/>
      <c r="EQ177" s="78"/>
      <c r="ER177" s="78"/>
      <c r="ES177" s="78"/>
      <c r="ET177" s="78"/>
      <c r="EU177" s="78"/>
      <c r="EV177" s="78"/>
      <c r="EW177" s="78"/>
      <c r="EX177" s="78"/>
      <c r="EY177" s="78"/>
      <c r="EZ177" s="78"/>
      <c r="FA177" s="78"/>
      <c r="FB177" s="78"/>
      <c r="FC177" s="78"/>
      <c r="FD177" s="78"/>
      <c r="FE177" s="78"/>
      <c r="FF177" s="78"/>
      <c r="FG177" s="78"/>
      <c r="FH177" s="78"/>
      <c r="FI177" s="78"/>
      <c r="FJ177" s="78"/>
      <c r="FK177" s="78"/>
      <c r="FL177" s="78"/>
      <c r="FM177" s="78"/>
      <c r="FN177" s="78"/>
      <c r="FO177" s="78"/>
      <c r="FP177" s="78"/>
      <c r="FQ177" s="78"/>
      <c r="FR177" s="78"/>
      <c r="FS177" s="78"/>
      <c r="FT177" s="78"/>
      <c r="FU177" s="78"/>
    </row>
    <row r="178" spans="2:177" s="1" customFormat="1" ht="15.75">
      <c r="B178" s="5"/>
      <c r="C178" s="5"/>
      <c r="D178" s="5"/>
      <c r="E178" s="5"/>
      <c r="F178" s="5"/>
      <c r="G178" s="5"/>
      <c r="H178" s="5"/>
      <c r="I178" s="5"/>
      <c r="J178" s="78"/>
      <c r="K178" s="78"/>
      <c r="L178" s="78"/>
      <c r="M178" s="78"/>
      <c r="N178" s="78"/>
      <c r="O178" s="78"/>
      <c r="P178" s="78"/>
      <c r="Q178" s="78"/>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c r="BT178" s="78"/>
      <c r="BU178" s="78"/>
      <c r="BV178" s="78"/>
      <c r="BW178" s="78"/>
      <c r="BX178" s="78"/>
      <c r="BY178" s="78"/>
      <c r="BZ178" s="78"/>
      <c r="CA178" s="78"/>
      <c r="CB178" s="78"/>
      <c r="CC178" s="78"/>
      <c r="CD178" s="78"/>
      <c r="CE178" s="78"/>
      <c r="CF178" s="78"/>
      <c r="CG178" s="78"/>
      <c r="CH178" s="78"/>
      <c r="CI178" s="78"/>
      <c r="CJ178" s="78"/>
      <c r="CK178" s="78"/>
      <c r="CL178" s="78"/>
      <c r="CM178" s="78"/>
      <c r="CN178" s="78"/>
      <c r="CO178" s="78"/>
      <c r="CP178" s="78"/>
      <c r="CQ178" s="78"/>
      <c r="CR178" s="78"/>
      <c r="CS178" s="78"/>
      <c r="CT178" s="78"/>
      <c r="CU178" s="78"/>
      <c r="CV178" s="78"/>
      <c r="CW178" s="78"/>
      <c r="CX178" s="78"/>
      <c r="CY178" s="78"/>
      <c r="CZ178" s="78"/>
      <c r="DA178" s="78"/>
      <c r="DB178" s="78"/>
      <c r="DC178" s="78"/>
      <c r="DD178" s="78"/>
      <c r="DE178" s="78"/>
      <c r="DF178" s="78"/>
      <c r="DG178" s="78"/>
      <c r="DH178" s="78"/>
      <c r="DI178" s="78"/>
      <c r="DJ178" s="78"/>
      <c r="DK178" s="78"/>
      <c r="DL178" s="78"/>
      <c r="DM178" s="78"/>
      <c r="DN178" s="78"/>
      <c r="DO178" s="78"/>
      <c r="DP178" s="78"/>
      <c r="DQ178" s="78"/>
      <c r="DR178" s="78"/>
      <c r="DS178" s="78"/>
      <c r="DT178" s="78"/>
      <c r="DU178" s="78"/>
      <c r="DV178" s="78"/>
      <c r="DW178" s="78"/>
      <c r="DX178" s="78"/>
      <c r="DY178" s="78"/>
      <c r="DZ178" s="78"/>
      <c r="EA178" s="78"/>
      <c r="EB178" s="78"/>
      <c r="EC178" s="78"/>
      <c r="ED178" s="78"/>
      <c r="EE178" s="78"/>
      <c r="EF178" s="78"/>
      <c r="EG178" s="78"/>
      <c r="EH178" s="78"/>
      <c r="EI178" s="78"/>
      <c r="EJ178" s="78"/>
      <c r="EK178" s="78"/>
      <c r="EL178" s="78"/>
      <c r="EM178" s="78"/>
      <c r="EN178" s="78"/>
      <c r="EO178" s="78"/>
      <c r="EP178" s="78"/>
      <c r="EQ178" s="78"/>
      <c r="ER178" s="78"/>
      <c r="ES178" s="78"/>
      <c r="ET178" s="78"/>
      <c r="EU178" s="78"/>
      <c r="EV178" s="78"/>
      <c r="EW178" s="78"/>
      <c r="EX178" s="78"/>
      <c r="EY178" s="78"/>
      <c r="EZ178" s="78"/>
      <c r="FA178" s="78"/>
      <c r="FB178" s="78"/>
      <c r="FC178" s="78"/>
      <c r="FD178" s="78"/>
      <c r="FE178" s="78"/>
      <c r="FF178" s="78"/>
      <c r="FG178" s="78"/>
      <c r="FH178" s="78"/>
      <c r="FI178" s="78"/>
      <c r="FJ178" s="78"/>
      <c r="FK178" s="78"/>
      <c r="FL178" s="78"/>
      <c r="FM178" s="78"/>
      <c r="FN178" s="78"/>
      <c r="FO178" s="78"/>
      <c r="FP178" s="78"/>
      <c r="FQ178" s="78"/>
      <c r="FR178" s="78"/>
      <c r="FS178" s="78"/>
      <c r="FT178" s="78"/>
      <c r="FU178" s="78"/>
    </row>
    <row r="179" spans="2:177" s="1" customFormat="1" ht="15.75">
      <c r="B179" s="5"/>
      <c r="C179" s="5"/>
      <c r="D179" s="5"/>
      <c r="E179" s="5"/>
      <c r="F179" s="5"/>
      <c r="G179" s="5"/>
      <c r="H179" s="5"/>
      <c r="I179" s="5"/>
      <c r="J179" s="78"/>
      <c r="K179" s="78"/>
      <c r="L179" s="78"/>
      <c r="M179" s="78"/>
      <c r="N179" s="78"/>
      <c r="O179" s="78"/>
      <c r="P179" s="78"/>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c r="BT179" s="78"/>
      <c r="BU179" s="78"/>
      <c r="BV179" s="78"/>
      <c r="BW179" s="78"/>
      <c r="BX179" s="78"/>
      <c r="BY179" s="78"/>
      <c r="BZ179" s="78"/>
      <c r="CA179" s="78"/>
      <c r="CB179" s="78"/>
      <c r="CC179" s="78"/>
      <c r="CD179" s="78"/>
      <c r="CE179" s="78"/>
      <c r="CF179" s="78"/>
      <c r="CG179" s="78"/>
      <c r="CH179" s="78"/>
      <c r="CI179" s="78"/>
      <c r="CJ179" s="78"/>
      <c r="CK179" s="78"/>
      <c r="CL179" s="78"/>
      <c r="CM179" s="78"/>
      <c r="CN179" s="78"/>
      <c r="CO179" s="78"/>
      <c r="CP179" s="78"/>
      <c r="CQ179" s="78"/>
      <c r="CR179" s="78"/>
      <c r="CS179" s="78"/>
      <c r="CT179" s="78"/>
      <c r="CU179" s="78"/>
      <c r="CV179" s="78"/>
      <c r="CW179" s="78"/>
      <c r="CX179" s="78"/>
      <c r="CY179" s="78"/>
      <c r="CZ179" s="78"/>
      <c r="DA179" s="78"/>
      <c r="DB179" s="78"/>
      <c r="DC179" s="78"/>
      <c r="DD179" s="78"/>
      <c r="DE179" s="78"/>
      <c r="DF179" s="78"/>
      <c r="DG179" s="78"/>
      <c r="DH179" s="78"/>
      <c r="DI179" s="78"/>
      <c r="DJ179" s="78"/>
      <c r="DK179" s="78"/>
      <c r="DL179" s="78"/>
      <c r="DM179" s="78"/>
      <c r="DN179" s="78"/>
      <c r="DO179" s="78"/>
      <c r="DP179" s="78"/>
      <c r="DQ179" s="78"/>
      <c r="DR179" s="78"/>
      <c r="DS179" s="78"/>
      <c r="DT179" s="78"/>
      <c r="DU179" s="78"/>
      <c r="DV179" s="78"/>
      <c r="DW179" s="78"/>
      <c r="DX179" s="78"/>
      <c r="DY179" s="78"/>
      <c r="DZ179" s="78"/>
      <c r="EA179" s="78"/>
      <c r="EB179" s="78"/>
      <c r="EC179" s="78"/>
      <c r="ED179" s="78"/>
      <c r="EE179" s="78"/>
      <c r="EF179" s="78"/>
      <c r="EG179" s="78"/>
      <c r="EH179" s="78"/>
      <c r="EI179" s="78"/>
      <c r="EJ179" s="78"/>
      <c r="EK179" s="78"/>
      <c r="EL179" s="78"/>
      <c r="EM179" s="78"/>
      <c r="EN179" s="78"/>
      <c r="EO179" s="78"/>
      <c r="EP179" s="78"/>
      <c r="EQ179" s="78"/>
      <c r="ER179" s="78"/>
      <c r="ES179" s="78"/>
      <c r="ET179" s="78"/>
      <c r="EU179" s="78"/>
      <c r="EV179" s="78"/>
      <c r="EW179" s="78"/>
      <c r="EX179" s="78"/>
      <c r="EY179" s="78"/>
      <c r="EZ179" s="78"/>
      <c r="FA179" s="78"/>
      <c r="FB179" s="78"/>
      <c r="FC179" s="78"/>
      <c r="FD179" s="78"/>
      <c r="FE179" s="78"/>
      <c r="FF179" s="78"/>
      <c r="FG179" s="78"/>
      <c r="FH179" s="78"/>
      <c r="FI179" s="78"/>
      <c r="FJ179" s="78"/>
      <c r="FK179" s="78"/>
      <c r="FL179" s="78"/>
      <c r="FM179" s="78"/>
      <c r="FN179" s="78"/>
      <c r="FO179" s="78"/>
      <c r="FP179" s="78"/>
      <c r="FQ179" s="78"/>
      <c r="FR179" s="78"/>
      <c r="FS179" s="78"/>
      <c r="FT179" s="78"/>
      <c r="FU179" s="78"/>
    </row>
    <row r="180" spans="2:177" s="1" customFormat="1" ht="15.75">
      <c r="B180" s="5"/>
      <c r="C180" s="5"/>
      <c r="D180" s="346"/>
      <c r="E180" s="5"/>
      <c r="F180" s="5"/>
      <c r="G180" s="5"/>
      <c r="H180" s="5"/>
      <c r="I180" s="5"/>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c r="BT180" s="78"/>
      <c r="BU180" s="78"/>
      <c r="BV180" s="78"/>
      <c r="BW180" s="78"/>
      <c r="BX180" s="78"/>
      <c r="BY180" s="78"/>
      <c r="BZ180" s="78"/>
      <c r="CA180" s="78"/>
      <c r="CB180" s="78"/>
      <c r="CC180" s="78"/>
      <c r="CD180" s="78"/>
      <c r="CE180" s="78"/>
      <c r="CF180" s="78"/>
      <c r="CG180" s="78"/>
      <c r="CH180" s="78"/>
      <c r="CI180" s="78"/>
      <c r="CJ180" s="78"/>
      <c r="CK180" s="78"/>
      <c r="CL180" s="78"/>
      <c r="CM180" s="78"/>
      <c r="CN180" s="78"/>
      <c r="CO180" s="78"/>
      <c r="CP180" s="78"/>
      <c r="CQ180" s="78"/>
      <c r="CR180" s="78"/>
      <c r="CS180" s="78"/>
      <c r="CT180" s="78"/>
      <c r="CU180" s="78"/>
      <c r="CV180" s="78"/>
      <c r="CW180" s="78"/>
      <c r="CX180" s="78"/>
      <c r="CY180" s="78"/>
      <c r="CZ180" s="78"/>
      <c r="DA180" s="78"/>
      <c r="DB180" s="78"/>
      <c r="DC180" s="78"/>
      <c r="DD180" s="78"/>
      <c r="DE180" s="78"/>
      <c r="DF180" s="78"/>
      <c r="DG180" s="78"/>
      <c r="DH180" s="78"/>
      <c r="DI180" s="78"/>
      <c r="DJ180" s="78"/>
      <c r="DK180" s="78"/>
      <c r="DL180" s="78"/>
      <c r="DM180" s="78"/>
      <c r="DN180" s="78"/>
      <c r="DO180" s="78"/>
      <c r="DP180" s="78"/>
      <c r="DQ180" s="78"/>
      <c r="DR180" s="78"/>
      <c r="DS180" s="78"/>
      <c r="DT180" s="78"/>
      <c r="DU180" s="78"/>
      <c r="DV180" s="78"/>
      <c r="DW180" s="78"/>
      <c r="DX180" s="78"/>
      <c r="DY180" s="78"/>
      <c r="DZ180" s="78"/>
      <c r="EA180" s="78"/>
      <c r="EB180" s="78"/>
      <c r="EC180" s="78"/>
      <c r="ED180" s="78"/>
      <c r="EE180" s="78"/>
      <c r="EF180" s="78"/>
      <c r="EG180" s="78"/>
      <c r="EH180" s="78"/>
      <c r="EI180" s="78"/>
      <c r="EJ180" s="78"/>
      <c r="EK180" s="78"/>
      <c r="EL180" s="78"/>
      <c r="EM180" s="78"/>
      <c r="EN180" s="78"/>
      <c r="EO180" s="78"/>
      <c r="EP180" s="78"/>
      <c r="EQ180" s="78"/>
      <c r="ER180" s="78"/>
      <c r="ES180" s="78"/>
      <c r="ET180" s="78"/>
      <c r="EU180" s="78"/>
      <c r="EV180" s="78"/>
      <c r="EW180" s="78"/>
      <c r="EX180" s="78"/>
      <c r="EY180" s="78"/>
      <c r="EZ180" s="78"/>
      <c r="FA180" s="78"/>
      <c r="FB180" s="78"/>
      <c r="FC180" s="78"/>
      <c r="FD180" s="78"/>
      <c r="FE180" s="78"/>
      <c r="FF180" s="78"/>
      <c r="FG180" s="78"/>
      <c r="FH180" s="78"/>
      <c r="FI180" s="78"/>
      <c r="FJ180" s="78"/>
      <c r="FK180" s="78"/>
      <c r="FL180" s="78"/>
      <c r="FM180" s="78"/>
      <c r="FN180" s="78"/>
      <c r="FO180" s="78"/>
      <c r="FP180" s="78"/>
      <c r="FQ180" s="78"/>
      <c r="FR180" s="78"/>
      <c r="FS180" s="78"/>
      <c r="FT180" s="78"/>
      <c r="FU180" s="78"/>
    </row>
    <row r="181" spans="2:177" s="1" customFormat="1" ht="15.75">
      <c r="B181" s="5"/>
      <c r="C181" s="5"/>
      <c r="D181" s="5"/>
      <c r="E181" s="5"/>
      <c r="F181" s="5"/>
      <c r="G181" s="5"/>
      <c r="H181" s="5"/>
      <c r="I181" s="5"/>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c r="BT181" s="78"/>
      <c r="BU181" s="78"/>
      <c r="BV181" s="78"/>
      <c r="BW181" s="78"/>
      <c r="BX181" s="78"/>
      <c r="BY181" s="78"/>
      <c r="BZ181" s="78"/>
      <c r="CA181" s="78"/>
      <c r="CB181" s="78"/>
      <c r="CC181" s="78"/>
      <c r="CD181" s="78"/>
      <c r="CE181" s="78"/>
      <c r="CF181" s="78"/>
      <c r="CG181" s="78"/>
      <c r="CH181" s="78"/>
      <c r="CI181" s="78"/>
      <c r="CJ181" s="78"/>
      <c r="CK181" s="78"/>
      <c r="CL181" s="78"/>
      <c r="CM181" s="78"/>
      <c r="CN181" s="78"/>
      <c r="CO181" s="78"/>
      <c r="CP181" s="78"/>
      <c r="CQ181" s="78"/>
      <c r="CR181" s="78"/>
      <c r="CS181" s="78"/>
      <c r="CT181" s="78"/>
      <c r="CU181" s="78"/>
      <c r="CV181" s="78"/>
      <c r="CW181" s="78"/>
      <c r="CX181" s="78"/>
      <c r="CY181" s="78"/>
      <c r="CZ181" s="78"/>
      <c r="DA181" s="78"/>
      <c r="DB181" s="78"/>
      <c r="DC181" s="78"/>
      <c r="DD181" s="78"/>
      <c r="DE181" s="78"/>
      <c r="DF181" s="78"/>
      <c r="DG181" s="78"/>
      <c r="DH181" s="78"/>
      <c r="DI181" s="78"/>
      <c r="DJ181" s="78"/>
      <c r="DK181" s="78"/>
      <c r="DL181" s="78"/>
      <c r="DM181" s="78"/>
      <c r="DN181" s="78"/>
      <c r="DO181" s="78"/>
      <c r="DP181" s="78"/>
      <c r="DQ181" s="78"/>
      <c r="DR181" s="78"/>
      <c r="DS181" s="78"/>
      <c r="DT181" s="78"/>
      <c r="DU181" s="78"/>
      <c r="DV181" s="78"/>
      <c r="DW181" s="78"/>
      <c r="DX181" s="78"/>
      <c r="DY181" s="78"/>
      <c r="DZ181" s="78"/>
      <c r="EA181" s="78"/>
      <c r="EB181" s="78"/>
      <c r="EC181" s="78"/>
      <c r="ED181" s="78"/>
      <c r="EE181" s="78"/>
      <c r="EF181" s="78"/>
      <c r="EG181" s="78"/>
      <c r="EH181" s="78"/>
      <c r="EI181" s="78"/>
      <c r="EJ181" s="78"/>
      <c r="EK181" s="78"/>
      <c r="EL181" s="78"/>
      <c r="EM181" s="78"/>
      <c r="EN181" s="78"/>
      <c r="EO181" s="78"/>
      <c r="EP181" s="78"/>
      <c r="EQ181" s="78"/>
      <c r="ER181" s="78"/>
      <c r="ES181" s="78"/>
      <c r="ET181" s="78"/>
      <c r="EU181" s="78"/>
      <c r="EV181" s="78"/>
      <c r="EW181" s="78"/>
      <c r="EX181" s="78"/>
      <c r="EY181" s="78"/>
      <c r="EZ181" s="78"/>
      <c r="FA181" s="78"/>
      <c r="FB181" s="78"/>
      <c r="FC181" s="78"/>
      <c r="FD181" s="78"/>
      <c r="FE181" s="78"/>
      <c r="FF181" s="78"/>
      <c r="FG181" s="78"/>
      <c r="FH181" s="78"/>
      <c r="FI181" s="78"/>
      <c r="FJ181" s="78"/>
      <c r="FK181" s="78"/>
      <c r="FL181" s="78"/>
      <c r="FM181" s="78"/>
      <c r="FN181" s="78"/>
      <c r="FO181" s="78"/>
      <c r="FP181" s="78"/>
      <c r="FQ181" s="78"/>
      <c r="FR181" s="78"/>
      <c r="FS181" s="78"/>
      <c r="FT181" s="78"/>
      <c r="FU181" s="78"/>
    </row>
    <row r="182" spans="2:177" s="1" customFormat="1" ht="15.75">
      <c r="B182" s="2"/>
      <c r="C182" s="5"/>
      <c r="D182" s="5"/>
      <c r="E182" s="5"/>
      <c r="F182" s="5"/>
      <c r="G182" s="5"/>
      <c r="H182" s="5"/>
      <c r="I182" s="5"/>
      <c r="J182" s="78"/>
      <c r="K182" s="78"/>
      <c r="L182" s="78"/>
      <c r="M182" s="78"/>
      <c r="N182" s="78"/>
      <c r="O182" s="78"/>
      <c r="P182" s="78"/>
      <c r="Q182" s="78"/>
      <c r="R182" s="78"/>
      <c r="S182" s="78"/>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c r="BT182" s="78"/>
      <c r="BU182" s="78"/>
      <c r="BV182" s="78"/>
      <c r="BW182" s="78"/>
      <c r="BX182" s="78"/>
      <c r="BY182" s="78"/>
      <c r="BZ182" s="78"/>
      <c r="CA182" s="78"/>
      <c r="CB182" s="78"/>
      <c r="CC182" s="78"/>
      <c r="CD182" s="78"/>
      <c r="CE182" s="78"/>
      <c r="CF182" s="78"/>
      <c r="CG182" s="78"/>
      <c r="CH182" s="78"/>
      <c r="CI182" s="78"/>
      <c r="CJ182" s="78"/>
      <c r="CK182" s="78"/>
      <c r="CL182" s="78"/>
      <c r="CM182" s="78"/>
      <c r="CN182" s="78"/>
      <c r="CO182" s="78"/>
      <c r="CP182" s="78"/>
      <c r="CQ182" s="78"/>
      <c r="CR182" s="78"/>
      <c r="CS182" s="78"/>
      <c r="CT182" s="78"/>
      <c r="CU182" s="78"/>
      <c r="CV182" s="78"/>
      <c r="CW182" s="78"/>
      <c r="CX182" s="78"/>
      <c r="CY182" s="78"/>
      <c r="CZ182" s="78"/>
      <c r="DA182" s="78"/>
      <c r="DB182" s="78"/>
      <c r="DC182" s="78"/>
      <c r="DD182" s="78"/>
      <c r="DE182" s="78"/>
      <c r="DF182" s="78"/>
      <c r="DG182" s="78"/>
      <c r="DH182" s="78"/>
      <c r="DI182" s="78"/>
      <c r="DJ182" s="78"/>
      <c r="DK182" s="78"/>
      <c r="DL182" s="78"/>
      <c r="DM182" s="78"/>
      <c r="DN182" s="78"/>
      <c r="DO182" s="78"/>
      <c r="DP182" s="78"/>
      <c r="DQ182" s="78"/>
      <c r="DR182" s="78"/>
      <c r="DS182" s="78"/>
      <c r="DT182" s="78"/>
      <c r="DU182" s="78"/>
      <c r="DV182" s="78"/>
      <c r="DW182" s="78"/>
      <c r="DX182" s="78"/>
      <c r="DY182" s="78"/>
      <c r="DZ182" s="78"/>
      <c r="EA182" s="78"/>
      <c r="EB182" s="78"/>
      <c r="EC182" s="78"/>
      <c r="ED182" s="78"/>
      <c r="EE182" s="78"/>
      <c r="EF182" s="78"/>
      <c r="EG182" s="78"/>
      <c r="EH182" s="78"/>
      <c r="EI182" s="78"/>
      <c r="EJ182" s="78"/>
      <c r="EK182" s="78"/>
      <c r="EL182" s="78"/>
      <c r="EM182" s="78"/>
      <c r="EN182" s="78"/>
      <c r="EO182" s="78"/>
      <c r="EP182" s="78"/>
      <c r="EQ182" s="78"/>
      <c r="ER182" s="78"/>
      <c r="ES182" s="78"/>
      <c r="ET182" s="78"/>
      <c r="EU182" s="78"/>
      <c r="EV182" s="78"/>
      <c r="EW182" s="78"/>
      <c r="EX182" s="78"/>
      <c r="EY182" s="78"/>
      <c r="EZ182" s="78"/>
      <c r="FA182" s="78"/>
      <c r="FB182" s="78"/>
      <c r="FC182" s="78"/>
      <c r="FD182" s="78"/>
      <c r="FE182" s="78"/>
      <c r="FF182" s="78"/>
      <c r="FG182" s="78"/>
      <c r="FH182" s="78"/>
      <c r="FI182" s="78"/>
      <c r="FJ182" s="78"/>
      <c r="FK182" s="78"/>
      <c r="FL182" s="78"/>
      <c r="FM182" s="78"/>
      <c r="FN182" s="78"/>
      <c r="FO182" s="78"/>
      <c r="FP182" s="78"/>
      <c r="FQ182" s="78"/>
      <c r="FR182" s="78"/>
      <c r="FS182" s="78"/>
      <c r="FT182" s="78"/>
      <c r="FU182" s="78"/>
    </row>
    <row r="183" spans="2:177" s="1" customFormat="1" ht="15.75">
      <c r="B183" s="5"/>
      <c r="C183" s="5"/>
      <c r="D183" s="5"/>
      <c r="E183" s="5"/>
      <c r="F183" s="5"/>
      <c r="G183" s="5"/>
      <c r="H183" s="5"/>
      <c r="I183" s="5"/>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c r="BT183" s="78"/>
      <c r="BU183" s="78"/>
      <c r="BV183" s="78"/>
      <c r="BW183" s="78"/>
      <c r="BX183" s="78"/>
      <c r="BY183" s="78"/>
      <c r="BZ183" s="78"/>
      <c r="CA183" s="78"/>
      <c r="CB183" s="78"/>
      <c r="CC183" s="78"/>
      <c r="CD183" s="78"/>
      <c r="CE183" s="78"/>
      <c r="CF183" s="78"/>
      <c r="CG183" s="78"/>
      <c r="CH183" s="78"/>
      <c r="CI183" s="78"/>
      <c r="CJ183" s="78"/>
      <c r="CK183" s="78"/>
      <c r="CL183" s="78"/>
      <c r="CM183" s="78"/>
      <c r="CN183" s="78"/>
      <c r="CO183" s="78"/>
      <c r="CP183" s="78"/>
      <c r="CQ183" s="78"/>
      <c r="CR183" s="78"/>
      <c r="CS183" s="78"/>
      <c r="CT183" s="78"/>
      <c r="CU183" s="78"/>
      <c r="CV183" s="78"/>
      <c r="CW183" s="78"/>
      <c r="CX183" s="78"/>
      <c r="CY183" s="78"/>
      <c r="CZ183" s="78"/>
      <c r="DA183" s="78"/>
      <c r="DB183" s="78"/>
      <c r="DC183" s="78"/>
      <c r="DD183" s="78"/>
      <c r="DE183" s="78"/>
      <c r="DF183" s="78"/>
      <c r="DG183" s="78"/>
      <c r="DH183" s="78"/>
      <c r="DI183" s="78"/>
      <c r="DJ183" s="78"/>
      <c r="DK183" s="78"/>
      <c r="DL183" s="78"/>
      <c r="DM183" s="78"/>
      <c r="DN183" s="78"/>
      <c r="DO183" s="78"/>
      <c r="DP183" s="78"/>
      <c r="DQ183" s="78"/>
      <c r="DR183" s="78"/>
      <c r="DS183" s="78"/>
      <c r="DT183" s="78"/>
      <c r="DU183" s="78"/>
      <c r="DV183" s="78"/>
      <c r="DW183" s="78"/>
      <c r="DX183" s="78"/>
      <c r="DY183" s="78"/>
      <c r="DZ183" s="78"/>
      <c r="EA183" s="78"/>
      <c r="EB183" s="78"/>
      <c r="EC183" s="78"/>
      <c r="ED183" s="78"/>
      <c r="EE183" s="78"/>
      <c r="EF183" s="78"/>
      <c r="EG183" s="78"/>
      <c r="EH183" s="78"/>
      <c r="EI183" s="78"/>
      <c r="EJ183" s="78"/>
      <c r="EK183" s="78"/>
      <c r="EL183" s="78"/>
      <c r="EM183" s="78"/>
      <c r="EN183" s="78"/>
      <c r="EO183" s="78"/>
      <c r="EP183" s="78"/>
      <c r="EQ183" s="78"/>
      <c r="ER183" s="78"/>
      <c r="ES183" s="78"/>
      <c r="ET183" s="78"/>
      <c r="EU183" s="78"/>
      <c r="EV183" s="78"/>
      <c r="EW183" s="78"/>
      <c r="EX183" s="78"/>
      <c r="EY183" s="78"/>
      <c r="EZ183" s="78"/>
      <c r="FA183" s="78"/>
      <c r="FB183" s="78"/>
      <c r="FC183" s="78"/>
      <c r="FD183" s="78"/>
      <c r="FE183" s="78"/>
      <c r="FF183" s="78"/>
      <c r="FG183" s="78"/>
      <c r="FH183" s="78"/>
      <c r="FI183" s="78"/>
      <c r="FJ183" s="78"/>
      <c r="FK183" s="78"/>
      <c r="FL183" s="78"/>
      <c r="FM183" s="78"/>
      <c r="FN183" s="78"/>
      <c r="FO183" s="78"/>
      <c r="FP183" s="78"/>
      <c r="FQ183" s="78"/>
      <c r="FR183" s="78"/>
      <c r="FS183" s="78"/>
      <c r="FT183" s="78"/>
      <c r="FU183" s="78"/>
    </row>
    <row r="184" spans="2:177" s="1" customFormat="1" ht="15.75">
      <c r="B184" s="5"/>
      <c r="C184" s="5"/>
      <c r="D184" s="5"/>
      <c r="E184" s="5"/>
      <c r="F184" s="5"/>
      <c r="G184" s="5"/>
      <c r="H184" s="5"/>
      <c r="I184" s="5"/>
      <c r="J184" s="78"/>
      <c r="K184" s="78"/>
      <c r="L184" s="78"/>
      <c r="M184" s="78"/>
      <c r="N184" s="78"/>
      <c r="O184" s="78"/>
      <c r="P184" s="78"/>
      <c r="Q184" s="78"/>
      <c r="R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c r="BT184" s="78"/>
      <c r="BU184" s="78"/>
      <c r="BV184" s="78"/>
      <c r="BW184" s="78"/>
      <c r="BX184" s="78"/>
      <c r="BY184" s="78"/>
      <c r="BZ184" s="78"/>
      <c r="CA184" s="78"/>
      <c r="CB184" s="78"/>
      <c r="CC184" s="78"/>
      <c r="CD184" s="78"/>
      <c r="CE184" s="78"/>
      <c r="CF184" s="78"/>
      <c r="CG184" s="78"/>
      <c r="CH184" s="78"/>
      <c r="CI184" s="78"/>
      <c r="CJ184" s="78"/>
      <c r="CK184" s="78"/>
      <c r="CL184" s="78"/>
      <c r="CM184" s="78"/>
      <c r="CN184" s="78"/>
      <c r="CO184" s="78"/>
      <c r="CP184" s="78"/>
      <c r="CQ184" s="78"/>
      <c r="CR184" s="78"/>
      <c r="CS184" s="78"/>
      <c r="CT184" s="78"/>
      <c r="CU184" s="78"/>
      <c r="CV184" s="78"/>
      <c r="CW184" s="78"/>
      <c r="CX184" s="78"/>
      <c r="CY184" s="78"/>
      <c r="CZ184" s="78"/>
      <c r="DA184" s="78"/>
      <c r="DB184" s="78"/>
      <c r="DC184" s="78"/>
      <c r="DD184" s="78"/>
      <c r="DE184" s="78"/>
      <c r="DF184" s="78"/>
      <c r="DG184" s="78"/>
      <c r="DH184" s="78"/>
      <c r="DI184" s="78"/>
      <c r="DJ184" s="78"/>
      <c r="DK184" s="78"/>
      <c r="DL184" s="78"/>
      <c r="DM184" s="78"/>
      <c r="DN184" s="78"/>
      <c r="DO184" s="78"/>
      <c r="DP184" s="78"/>
      <c r="DQ184" s="78"/>
      <c r="DR184" s="78"/>
      <c r="DS184" s="78"/>
      <c r="DT184" s="78"/>
      <c r="DU184" s="78"/>
      <c r="DV184" s="78"/>
      <c r="DW184" s="78"/>
      <c r="DX184" s="78"/>
      <c r="DY184" s="78"/>
      <c r="DZ184" s="78"/>
      <c r="EA184" s="78"/>
      <c r="EB184" s="78"/>
      <c r="EC184" s="78"/>
      <c r="ED184" s="78"/>
      <c r="EE184" s="78"/>
      <c r="EF184" s="78"/>
      <c r="EG184" s="78"/>
      <c r="EH184" s="78"/>
      <c r="EI184" s="78"/>
      <c r="EJ184" s="78"/>
      <c r="EK184" s="78"/>
      <c r="EL184" s="78"/>
      <c r="EM184" s="78"/>
      <c r="EN184" s="78"/>
      <c r="EO184" s="78"/>
      <c r="EP184" s="78"/>
      <c r="EQ184" s="78"/>
      <c r="ER184" s="78"/>
      <c r="ES184" s="78"/>
      <c r="ET184" s="78"/>
      <c r="EU184" s="78"/>
      <c r="EV184" s="78"/>
      <c r="EW184" s="78"/>
      <c r="EX184" s="78"/>
      <c r="EY184" s="78"/>
      <c r="EZ184" s="78"/>
      <c r="FA184" s="78"/>
      <c r="FB184" s="78"/>
      <c r="FC184" s="78"/>
      <c r="FD184" s="78"/>
      <c r="FE184" s="78"/>
      <c r="FF184" s="78"/>
      <c r="FG184" s="78"/>
      <c r="FH184" s="78"/>
      <c r="FI184" s="78"/>
      <c r="FJ184" s="78"/>
      <c r="FK184" s="78"/>
      <c r="FL184" s="78"/>
      <c r="FM184" s="78"/>
      <c r="FN184" s="78"/>
      <c r="FO184" s="78"/>
      <c r="FP184" s="78"/>
      <c r="FQ184" s="78"/>
      <c r="FR184" s="78"/>
      <c r="FS184" s="78"/>
      <c r="FT184" s="78"/>
      <c r="FU184" s="78"/>
    </row>
    <row r="185" spans="2:177" s="1" customFormat="1" ht="15.75">
      <c r="B185" s="5"/>
      <c r="C185" s="5"/>
      <c r="D185" s="5"/>
      <c r="E185" s="5"/>
      <c r="F185" s="5"/>
      <c r="G185" s="5"/>
      <c r="H185" s="5"/>
      <c r="I185" s="5"/>
      <c r="J185" s="78"/>
      <c r="K185" s="78"/>
      <c r="L185" s="78"/>
      <c r="M185" s="78"/>
      <c r="N185" s="78"/>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c r="BT185" s="78"/>
      <c r="BU185" s="78"/>
      <c r="BV185" s="78"/>
      <c r="BW185" s="78"/>
      <c r="BX185" s="78"/>
      <c r="BY185" s="78"/>
      <c r="BZ185" s="78"/>
      <c r="CA185" s="78"/>
      <c r="CB185" s="78"/>
      <c r="CC185" s="78"/>
      <c r="CD185" s="78"/>
      <c r="CE185" s="78"/>
      <c r="CF185" s="78"/>
      <c r="CG185" s="78"/>
      <c r="CH185" s="78"/>
      <c r="CI185" s="78"/>
      <c r="CJ185" s="78"/>
      <c r="CK185" s="78"/>
      <c r="CL185" s="78"/>
      <c r="CM185" s="78"/>
      <c r="CN185" s="78"/>
      <c r="CO185" s="78"/>
      <c r="CP185" s="78"/>
      <c r="CQ185" s="78"/>
      <c r="CR185" s="78"/>
      <c r="CS185" s="78"/>
      <c r="CT185" s="78"/>
      <c r="CU185" s="78"/>
      <c r="CV185" s="78"/>
      <c r="CW185" s="78"/>
      <c r="CX185" s="78"/>
      <c r="CY185" s="78"/>
      <c r="CZ185" s="78"/>
      <c r="DA185" s="78"/>
      <c r="DB185" s="78"/>
      <c r="DC185" s="78"/>
      <c r="DD185" s="78"/>
      <c r="DE185" s="78"/>
      <c r="DF185" s="78"/>
      <c r="DG185" s="78"/>
      <c r="DH185" s="78"/>
      <c r="DI185" s="78"/>
      <c r="DJ185" s="78"/>
      <c r="DK185" s="78"/>
      <c r="DL185" s="78"/>
      <c r="DM185" s="78"/>
      <c r="DN185" s="78"/>
      <c r="DO185" s="78"/>
      <c r="DP185" s="78"/>
      <c r="DQ185" s="78"/>
      <c r="DR185" s="78"/>
      <c r="DS185" s="78"/>
      <c r="DT185" s="78"/>
      <c r="DU185" s="78"/>
      <c r="DV185" s="78"/>
      <c r="DW185" s="78"/>
      <c r="DX185" s="78"/>
      <c r="DY185" s="78"/>
      <c r="DZ185" s="78"/>
      <c r="EA185" s="78"/>
      <c r="EB185" s="78"/>
      <c r="EC185" s="78"/>
      <c r="ED185" s="78"/>
      <c r="EE185" s="78"/>
      <c r="EF185" s="78"/>
      <c r="EG185" s="78"/>
      <c r="EH185" s="78"/>
      <c r="EI185" s="78"/>
      <c r="EJ185" s="78"/>
      <c r="EK185" s="78"/>
      <c r="EL185" s="78"/>
      <c r="EM185" s="78"/>
      <c r="EN185" s="78"/>
      <c r="EO185" s="78"/>
      <c r="EP185" s="78"/>
      <c r="EQ185" s="78"/>
      <c r="ER185" s="78"/>
      <c r="ES185" s="78"/>
      <c r="ET185" s="78"/>
      <c r="EU185" s="78"/>
      <c r="EV185" s="78"/>
      <c r="EW185" s="78"/>
      <c r="EX185" s="78"/>
      <c r="EY185" s="78"/>
      <c r="EZ185" s="78"/>
      <c r="FA185" s="78"/>
      <c r="FB185" s="78"/>
      <c r="FC185" s="78"/>
      <c r="FD185" s="78"/>
      <c r="FE185" s="78"/>
      <c r="FF185" s="78"/>
      <c r="FG185" s="78"/>
      <c r="FH185" s="78"/>
      <c r="FI185" s="78"/>
      <c r="FJ185" s="78"/>
      <c r="FK185" s="78"/>
      <c r="FL185" s="78"/>
      <c r="FM185" s="78"/>
      <c r="FN185" s="78"/>
      <c r="FO185" s="78"/>
      <c r="FP185" s="78"/>
      <c r="FQ185" s="78"/>
      <c r="FR185" s="78"/>
      <c r="FS185" s="78"/>
      <c r="FT185" s="78"/>
      <c r="FU185" s="78"/>
    </row>
    <row r="186" spans="2:177" s="1" customFormat="1" ht="15.75">
      <c r="B186" s="5"/>
      <c r="C186" s="5"/>
      <c r="D186" s="5"/>
      <c r="E186" s="5"/>
      <c r="F186" s="5"/>
      <c r="G186" s="5"/>
      <c r="H186" s="5"/>
      <c r="I186" s="5"/>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c r="BT186" s="78"/>
      <c r="BU186" s="78"/>
      <c r="BV186" s="78"/>
      <c r="BW186" s="78"/>
      <c r="BX186" s="78"/>
      <c r="BY186" s="78"/>
      <c r="BZ186" s="78"/>
      <c r="CA186" s="78"/>
      <c r="CB186" s="78"/>
      <c r="CC186" s="78"/>
      <c r="CD186" s="78"/>
      <c r="CE186" s="78"/>
      <c r="CF186" s="78"/>
      <c r="CG186" s="78"/>
      <c r="CH186" s="78"/>
      <c r="CI186" s="78"/>
      <c r="CJ186" s="78"/>
      <c r="CK186" s="78"/>
      <c r="CL186" s="78"/>
      <c r="CM186" s="78"/>
      <c r="CN186" s="78"/>
      <c r="CO186" s="78"/>
      <c r="CP186" s="78"/>
      <c r="CQ186" s="78"/>
      <c r="CR186" s="78"/>
      <c r="CS186" s="78"/>
      <c r="CT186" s="78"/>
      <c r="CU186" s="78"/>
      <c r="CV186" s="78"/>
      <c r="CW186" s="78"/>
      <c r="CX186" s="78"/>
      <c r="CY186" s="78"/>
      <c r="CZ186" s="78"/>
      <c r="DA186" s="78"/>
      <c r="DB186" s="78"/>
      <c r="DC186" s="78"/>
      <c r="DD186" s="78"/>
      <c r="DE186" s="78"/>
      <c r="DF186" s="78"/>
      <c r="DG186" s="78"/>
      <c r="DH186" s="78"/>
      <c r="DI186" s="78"/>
      <c r="DJ186" s="78"/>
      <c r="DK186" s="78"/>
      <c r="DL186" s="78"/>
      <c r="DM186" s="78"/>
      <c r="DN186" s="78"/>
      <c r="DO186" s="78"/>
      <c r="DP186" s="78"/>
      <c r="DQ186" s="78"/>
      <c r="DR186" s="78"/>
      <c r="DS186" s="78"/>
      <c r="DT186" s="78"/>
      <c r="DU186" s="78"/>
      <c r="DV186" s="78"/>
      <c r="DW186" s="78"/>
      <c r="DX186" s="78"/>
      <c r="DY186" s="78"/>
      <c r="DZ186" s="78"/>
      <c r="EA186" s="78"/>
      <c r="EB186" s="78"/>
      <c r="EC186" s="78"/>
      <c r="ED186" s="78"/>
      <c r="EE186" s="78"/>
      <c r="EF186" s="78"/>
      <c r="EG186" s="78"/>
      <c r="EH186" s="78"/>
      <c r="EI186" s="78"/>
      <c r="EJ186" s="78"/>
      <c r="EK186" s="78"/>
      <c r="EL186" s="78"/>
      <c r="EM186" s="78"/>
      <c r="EN186" s="78"/>
      <c r="EO186" s="78"/>
      <c r="EP186" s="78"/>
      <c r="EQ186" s="78"/>
      <c r="ER186" s="78"/>
      <c r="ES186" s="78"/>
      <c r="ET186" s="78"/>
      <c r="EU186" s="78"/>
      <c r="EV186" s="78"/>
      <c r="EW186" s="78"/>
      <c r="EX186" s="78"/>
      <c r="EY186" s="78"/>
      <c r="EZ186" s="78"/>
      <c r="FA186" s="78"/>
      <c r="FB186" s="78"/>
      <c r="FC186" s="78"/>
      <c r="FD186" s="78"/>
      <c r="FE186" s="78"/>
      <c r="FF186" s="78"/>
      <c r="FG186" s="78"/>
      <c r="FH186" s="78"/>
      <c r="FI186" s="78"/>
      <c r="FJ186" s="78"/>
      <c r="FK186" s="78"/>
      <c r="FL186" s="78"/>
      <c r="FM186" s="78"/>
      <c r="FN186" s="78"/>
      <c r="FO186" s="78"/>
      <c r="FP186" s="78"/>
      <c r="FQ186" s="78"/>
      <c r="FR186" s="78"/>
      <c r="FS186" s="78"/>
      <c r="FT186" s="78"/>
      <c r="FU186" s="78"/>
    </row>
    <row r="187" spans="2:177" s="1" customFormat="1" ht="15.75">
      <c r="B187" s="5"/>
      <c r="C187" s="5"/>
      <c r="D187" s="5"/>
      <c r="E187" s="5"/>
      <c r="F187" s="5"/>
      <c r="G187" s="5"/>
      <c r="H187" s="5"/>
      <c r="I187" s="5"/>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c r="BT187" s="78"/>
      <c r="BU187" s="78"/>
      <c r="BV187" s="78"/>
      <c r="BW187" s="78"/>
      <c r="BX187" s="78"/>
      <c r="BY187" s="78"/>
      <c r="BZ187" s="78"/>
      <c r="CA187" s="78"/>
      <c r="CB187" s="78"/>
      <c r="CC187" s="78"/>
      <c r="CD187" s="78"/>
      <c r="CE187" s="78"/>
      <c r="CF187" s="78"/>
      <c r="CG187" s="78"/>
      <c r="CH187" s="78"/>
      <c r="CI187" s="78"/>
      <c r="CJ187" s="78"/>
      <c r="CK187" s="78"/>
      <c r="CL187" s="78"/>
      <c r="CM187" s="78"/>
      <c r="CN187" s="78"/>
      <c r="CO187" s="78"/>
      <c r="CP187" s="78"/>
      <c r="CQ187" s="78"/>
      <c r="CR187" s="78"/>
      <c r="CS187" s="78"/>
      <c r="CT187" s="78"/>
      <c r="CU187" s="78"/>
      <c r="CV187" s="78"/>
      <c r="CW187" s="78"/>
      <c r="CX187" s="78"/>
      <c r="CY187" s="78"/>
      <c r="CZ187" s="78"/>
      <c r="DA187" s="78"/>
      <c r="DB187" s="78"/>
      <c r="DC187" s="78"/>
      <c r="DD187" s="78"/>
      <c r="DE187" s="78"/>
      <c r="DF187" s="78"/>
      <c r="DG187" s="78"/>
      <c r="DH187" s="78"/>
      <c r="DI187" s="78"/>
      <c r="DJ187" s="78"/>
      <c r="DK187" s="78"/>
      <c r="DL187" s="78"/>
      <c r="DM187" s="78"/>
      <c r="DN187" s="78"/>
      <c r="DO187" s="78"/>
      <c r="DP187" s="78"/>
      <c r="DQ187" s="78"/>
      <c r="DR187" s="78"/>
      <c r="DS187" s="78"/>
      <c r="DT187" s="78"/>
      <c r="DU187" s="78"/>
      <c r="DV187" s="78"/>
      <c r="DW187" s="78"/>
      <c r="DX187" s="78"/>
      <c r="DY187" s="78"/>
      <c r="DZ187" s="78"/>
      <c r="EA187" s="78"/>
      <c r="EB187" s="78"/>
      <c r="EC187" s="78"/>
      <c r="ED187" s="78"/>
      <c r="EE187" s="78"/>
      <c r="EF187" s="78"/>
      <c r="EG187" s="78"/>
      <c r="EH187" s="78"/>
      <c r="EI187" s="78"/>
      <c r="EJ187" s="78"/>
      <c r="EK187" s="78"/>
      <c r="EL187" s="78"/>
      <c r="EM187" s="78"/>
      <c r="EN187" s="78"/>
      <c r="EO187" s="78"/>
      <c r="EP187" s="78"/>
      <c r="EQ187" s="78"/>
      <c r="ER187" s="78"/>
      <c r="ES187" s="78"/>
      <c r="ET187" s="78"/>
      <c r="EU187" s="78"/>
      <c r="EV187" s="78"/>
      <c r="EW187" s="78"/>
      <c r="EX187" s="78"/>
      <c r="EY187" s="78"/>
      <c r="EZ187" s="78"/>
      <c r="FA187" s="78"/>
      <c r="FB187" s="78"/>
      <c r="FC187" s="78"/>
      <c r="FD187" s="78"/>
      <c r="FE187" s="78"/>
      <c r="FF187" s="78"/>
      <c r="FG187" s="78"/>
      <c r="FH187" s="78"/>
      <c r="FI187" s="78"/>
      <c r="FJ187" s="78"/>
      <c r="FK187" s="78"/>
      <c r="FL187" s="78"/>
      <c r="FM187" s="78"/>
      <c r="FN187" s="78"/>
      <c r="FO187" s="78"/>
      <c r="FP187" s="78"/>
      <c r="FQ187" s="78"/>
      <c r="FR187" s="78"/>
      <c r="FS187" s="78"/>
      <c r="FT187" s="78"/>
      <c r="FU187" s="78"/>
    </row>
    <row r="188" spans="2:177" s="1" customFormat="1" ht="15.75">
      <c r="B188" s="5"/>
      <c r="C188" s="5"/>
      <c r="D188" s="5"/>
      <c r="E188" s="5"/>
      <c r="F188" s="5"/>
      <c r="G188" s="5"/>
      <c r="H188" s="5"/>
      <c r="I188" s="5"/>
      <c r="J188" s="78"/>
      <c r="K188" s="78"/>
      <c r="L188" s="78"/>
      <c r="M188" s="78"/>
      <c r="N188" s="78"/>
      <c r="O188" s="78"/>
      <c r="P188" s="78"/>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c r="BT188" s="78"/>
      <c r="BU188" s="78"/>
      <c r="BV188" s="78"/>
      <c r="BW188" s="78"/>
      <c r="BX188" s="78"/>
      <c r="BY188" s="78"/>
      <c r="BZ188" s="78"/>
      <c r="CA188" s="78"/>
      <c r="CB188" s="78"/>
      <c r="CC188" s="78"/>
      <c r="CD188" s="78"/>
      <c r="CE188" s="78"/>
      <c r="CF188" s="78"/>
      <c r="CG188" s="78"/>
      <c r="CH188" s="78"/>
      <c r="CI188" s="78"/>
      <c r="CJ188" s="78"/>
      <c r="CK188" s="78"/>
      <c r="CL188" s="78"/>
      <c r="CM188" s="78"/>
      <c r="CN188" s="78"/>
      <c r="CO188" s="78"/>
      <c r="CP188" s="78"/>
      <c r="CQ188" s="78"/>
      <c r="CR188" s="78"/>
      <c r="CS188" s="78"/>
      <c r="CT188" s="78"/>
      <c r="CU188" s="78"/>
      <c r="CV188" s="78"/>
      <c r="CW188" s="78"/>
      <c r="CX188" s="78"/>
      <c r="CY188" s="78"/>
      <c r="CZ188" s="78"/>
      <c r="DA188" s="78"/>
      <c r="DB188" s="78"/>
      <c r="DC188" s="78"/>
      <c r="DD188" s="78"/>
      <c r="DE188" s="78"/>
      <c r="DF188" s="78"/>
      <c r="DG188" s="78"/>
      <c r="DH188" s="78"/>
      <c r="DI188" s="78"/>
      <c r="DJ188" s="78"/>
      <c r="DK188" s="78"/>
      <c r="DL188" s="78"/>
      <c r="DM188" s="78"/>
      <c r="DN188" s="78"/>
      <c r="DO188" s="78"/>
      <c r="DP188" s="78"/>
      <c r="DQ188" s="78"/>
      <c r="DR188" s="78"/>
      <c r="DS188" s="78"/>
      <c r="DT188" s="78"/>
      <c r="DU188" s="78"/>
      <c r="DV188" s="78"/>
      <c r="DW188" s="78"/>
      <c r="DX188" s="78"/>
      <c r="DY188" s="78"/>
      <c r="DZ188" s="78"/>
      <c r="EA188" s="78"/>
      <c r="EB188" s="78"/>
      <c r="EC188" s="78"/>
      <c r="ED188" s="78"/>
      <c r="EE188" s="78"/>
      <c r="EF188" s="78"/>
      <c r="EG188" s="78"/>
      <c r="EH188" s="78"/>
      <c r="EI188" s="78"/>
      <c r="EJ188" s="78"/>
      <c r="EK188" s="78"/>
      <c r="EL188" s="78"/>
      <c r="EM188" s="78"/>
      <c r="EN188" s="78"/>
      <c r="EO188" s="78"/>
      <c r="EP188" s="78"/>
      <c r="EQ188" s="78"/>
      <c r="ER188" s="78"/>
      <c r="ES188" s="78"/>
      <c r="ET188" s="78"/>
      <c r="EU188" s="78"/>
      <c r="EV188" s="78"/>
      <c r="EW188" s="78"/>
      <c r="EX188" s="78"/>
      <c r="EY188" s="78"/>
      <c r="EZ188" s="78"/>
      <c r="FA188" s="78"/>
      <c r="FB188" s="78"/>
      <c r="FC188" s="78"/>
      <c r="FD188" s="78"/>
      <c r="FE188" s="78"/>
      <c r="FF188" s="78"/>
      <c r="FG188" s="78"/>
      <c r="FH188" s="78"/>
      <c r="FI188" s="78"/>
      <c r="FJ188" s="78"/>
      <c r="FK188" s="78"/>
      <c r="FL188" s="78"/>
      <c r="FM188" s="78"/>
      <c r="FN188" s="78"/>
      <c r="FO188" s="78"/>
      <c r="FP188" s="78"/>
      <c r="FQ188" s="78"/>
      <c r="FR188" s="78"/>
      <c r="FS188" s="78"/>
      <c r="FT188" s="78"/>
      <c r="FU188" s="78"/>
    </row>
    <row r="189" spans="2:177" s="1" customFormat="1" ht="18.75" customHeight="1">
      <c r="B189" s="5"/>
      <c r="C189" s="5"/>
      <c r="D189" s="5"/>
      <c r="E189" s="5"/>
      <c r="F189" s="5"/>
      <c r="G189" s="5"/>
      <c r="H189" s="5"/>
      <c r="I189" s="5"/>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c r="BT189" s="78"/>
      <c r="BU189" s="78"/>
      <c r="BV189" s="78"/>
      <c r="BW189" s="78"/>
      <c r="BX189" s="78"/>
      <c r="BY189" s="78"/>
      <c r="BZ189" s="78"/>
      <c r="CA189" s="78"/>
      <c r="CB189" s="78"/>
      <c r="CC189" s="78"/>
      <c r="CD189" s="78"/>
      <c r="CE189" s="78"/>
      <c r="CF189" s="78"/>
      <c r="CG189" s="78"/>
      <c r="CH189" s="78"/>
      <c r="CI189" s="78"/>
      <c r="CJ189" s="78"/>
      <c r="CK189" s="78"/>
      <c r="CL189" s="78"/>
      <c r="CM189" s="78"/>
      <c r="CN189" s="78"/>
      <c r="CO189" s="78"/>
      <c r="CP189" s="78"/>
      <c r="CQ189" s="78"/>
      <c r="CR189" s="78"/>
      <c r="CS189" s="78"/>
      <c r="CT189" s="78"/>
      <c r="CU189" s="78"/>
      <c r="CV189" s="78"/>
      <c r="CW189" s="78"/>
      <c r="CX189" s="78"/>
      <c r="CY189" s="78"/>
      <c r="CZ189" s="78"/>
      <c r="DA189" s="78"/>
      <c r="DB189" s="78"/>
      <c r="DC189" s="78"/>
      <c r="DD189" s="78"/>
      <c r="DE189" s="78"/>
      <c r="DF189" s="78"/>
      <c r="DG189" s="78"/>
      <c r="DH189" s="78"/>
      <c r="DI189" s="78"/>
      <c r="DJ189" s="78"/>
      <c r="DK189" s="78"/>
      <c r="DL189" s="78"/>
      <c r="DM189" s="78"/>
      <c r="DN189" s="78"/>
      <c r="DO189" s="78"/>
      <c r="DP189" s="78"/>
      <c r="DQ189" s="78"/>
      <c r="DR189" s="78"/>
      <c r="DS189" s="78"/>
      <c r="DT189" s="78"/>
      <c r="DU189" s="78"/>
      <c r="DV189" s="78"/>
      <c r="DW189" s="78"/>
      <c r="DX189" s="78"/>
      <c r="DY189" s="78"/>
      <c r="DZ189" s="78"/>
      <c r="EA189" s="78"/>
      <c r="EB189" s="78"/>
      <c r="EC189" s="78"/>
      <c r="ED189" s="78"/>
      <c r="EE189" s="78"/>
      <c r="EF189" s="78"/>
      <c r="EG189" s="78"/>
      <c r="EH189" s="78"/>
      <c r="EI189" s="78"/>
      <c r="EJ189" s="78"/>
      <c r="EK189" s="78"/>
      <c r="EL189" s="78"/>
      <c r="EM189" s="78"/>
      <c r="EN189" s="78"/>
      <c r="EO189" s="78"/>
      <c r="EP189" s="78"/>
      <c r="EQ189" s="78"/>
      <c r="ER189" s="78"/>
      <c r="ES189" s="78"/>
      <c r="ET189" s="78"/>
      <c r="EU189" s="78"/>
      <c r="EV189" s="78"/>
      <c r="EW189" s="78"/>
      <c r="EX189" s="78"/>
      <c r="EY189" s="78"/>
      <c r="EZ189" s="78"/>
      <c r="FA189" s="78"/>
      <c r="FB189" s="78"/>
      <c r="FC189" s="78"/>
      <c r="FD189" s="78"/>
      <c r="FE189" s="78"/>
      <c r="FF189" s="78"/>
      <c r="FG189" s="78"/>
      <c r="FH189" s="78"/>
      <c r="FI189" s="78"/>
      <c r="FJ189" s="78"/>
      <c r="FK189" s="78"/>
      <c r="FL189" s="78"/>
      <c r="FM189" s="78"/>
      <c r="FN189" s="78"/>
      <c r="FO189" s="78"/>
      <c r="FP189" s="78"/>
      <c r="FQ189" s="78"/>
      <c r="FR189" s="78"/>
      <c r="FS189" s="78"/>
      <c r="FT189" s="78"/>
      <c r="FU189" s="78"/>
    </row>
    <row r="190" spans="2:177" s="2" customFormat="1" ht="15.75">
      <c r="B190" s="5"/>
      <c r="C190" s="5"/>
      <c r="D190" s="5"/>
      <c r="E190" s="5"/>
      <c r="F190" s="5"/>
      <c r="G190" s="5"/>
      <c r="H190" s="5"/>
      <c r="I190" s="5"/>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c r="AN190" s="77"/>
      <c r="AO190" s="77"/>
      <c r="AP190" s="77"/>
      <c r="AQ190" s="77"/>
      <c r="AR190" s="77"/>
      <c r="AS190" s="77"/>
      <c r="AT190" s="77"/>
      <c r="AU190" s="77"/>
      <c r="AV190" s="77"/>
      <c r="AW190" s="77"/>
      <c r="AX190" s="77"/>
      <c r="AY190" s="77"/>
      <c r="AZ190" s="77"/>
      <c r="BA190" s="77"/>
      <c r="BB190" s="77"/>
      <c r="BC190" s="77"/>
      <c r="BD190" s="77"/>
      <c r="BE190" s="77"/>
      <c r="BF190" s="77"/>
      <c r="BG190" s="77"/>
      <c r="BH190" s="77"/>
      <c r="BI190" s="77"/>
      <c r="BJ190" s="77"/>
      <c r="BK190" s="77"/>
      <c r="BL190" s="77"/>
      <c r="BM190" s="77"/>
      <c r="BN190" s="77"/>
      <c r="BO190" s="77"/>
      <c r="BP190" s="77"/>
      <c r="BQ190" s="77"/>
      <c r="BR190" s="77"/>
      <c r="BS190" s="77"/>
      <c r="BT190" s="77"/>
      <c r="BU190" s="77"/>
      <c r="BV190" s="77"/>
      <c r="BW190" s="77"/>
      <c r="BX190" s="77"/>
      <c r="BY190" s="77"/>
      <c r="BZ190" s="77"/>
      <c r="CA190" s="77"/>
      <c r="CB190" s="77"/>
      <c r="CC190" s="77"/>
      <c r="CD190" s="77"/>
      <c r="CE190" s="77"/>
      <c r="CF190" s="77"/>
      <c r="CG190" s="77"/>
      <c r="CH190" s="77"/>
      <c r="CI190" s="77"/>
      <c r="CJ190" s="77"/>
      <c r="CK190" s="77"/>
      <c r="CL190" s="77"/>
      <c r="CM190" s="77"/>
      <c r="CN190" s="77"/>
      <c r="CO190" s="77"/>
      <c r="CP190" s="77"/>
      <c r="CQ190" s="77"/>
      <c r="CR190" s="77"/>
      <c r="CS190" s="77"/>
      <c r="CT190" s="77"/>
      <c r="CU190" s="77"/>
      <c r="CV190" s="77"/>
      <c r="CW190" s="77"/>
      <c r="CX190" s="77"/>
      <c r="CY190" s="77"/>
      <c r="CZ190" s="77"/>
      <c r="DA190" s="77"/>
      <c r="DB190" s="77"/>
      <c r="DC190" s="77"/>
      <c r="DD190" s="77"/>
      <c r="DE190" s="77"/>
      <c r="DF190" s="77"/>
      <c r="DG190" s="77"/>
      <c r="DH190" s="77"/>
      <c r="DI190" s="77"/>
      <c r="DJ190" s="77"/>
      <c r="DK190" s="77"/>
      <c r="DL190" s="77"/>
      <c r="DM190" s="77"/>
      <c r="DN190" s="77"/>
      <c r="DO190" s="77"/>
      <c r="DP190" s="77"/>
      <c r="DQ190" s="77"/>
      <c r="DR190" s="77"/>
      <c r="DS190" s="77"/>
      <c r="DT190" s="77"/>
      <c r="DU190" s="77"/>
      <c r="DV190" s="77"/>
      <c r="DW190" s="77"/>
      <c r="DX190" s="77"/>
      <c r="DY190" s="77"/>
      <c r="DZ190" s="77"/>
      <c r="EA190" s="77"/>
      <c r="EB190" s="77"/>
      <c r="EC190" s="77"/>
      <c r="ED190" s="77"/>
      <c r="EE190" s="77"/>
      <c r="EF190" s="77"/>
      <c r="EG190" s="77"/>
      <c r="EH190" s="77"/>
      <c r="EI190" s="77"/>
      <c r="EJ190" s="77"/>
      <c r="EK190" s="77"/>
      <c r="EL190" s="77"/>
      <c r="EM190" s="77"/>
      <c r="EN190" s="77"/>
      <c r="EO190" s="77"/>
      <c r="EP190" s="77"/>
      <c r="EQ190" s="77"/>
      <c r="ER190" s="77"/>
      <c r="ES190" s="77"/>
      <c r="ET190" s="77"/>
      <c r="EU190" s="77"/>
      <c r="EV190" s="77"/>
      <c r="EW190" s="77"/>
      <c r="EX190" s="77"/>
      <c r="EY190" s="77"/>
      <c r="EZ190" s="77"/>
      <c r="FA190" s="77"/>
      <c r="FB190" s="77"/>
      <c r="FC190" s="77"/>
      <c r="FD190" s="77"/>
      <c r="FE190" s="77"/>
      <c r="FF190" s="77"/>
      <c r="FG190" s="77"/>
      <c r="FH190" s="77"/>
      <c r="FI190" s="77"/>
      <c r="FJ190" s="77"/>
      <c r="FK190" s="77"/>
      <c r="FL190" s="77"/>
      <c r="FM190" s="77"/>
      <c r="FN190" s="77"/>
      <c r="FO190" s="77"/>
      <c r="FP190" s="77"/>
      <c r="FQ190" s="77"/>
      <c r="FR190" s="77"/>
      <c r="FS190" s="77"/>
      <c r="FT190" s="77"/>
      <c r="FU190" s="77"/>
    </row>
    <row r="191" spans="2:177" s="1" customFormat="1" ht="15.75">
      <c r="B191" s="5"/>
      <c r="C191" s="5"/>
      <c r="D191" s="5"/>
      <c r="E191" s="5"/>
      <c r="F191" s="5"/>
      <c r="G191" s="5"/>
      <c r="H191" s="5"/>
      <c r="I191" s="5"/>
      <c r="J191" s="78"/>
      <c r="K191" s="78"/>
      <c r="L191" s="78"/>
      <c r="M191" s="78"/>
      <c r="N191" s="78"/>
      <c r="O191" s="78"/>
      <c r="P191" s="78"/>
      <c r="Q191" s="78"/>
      <c r="R191" s="78"/>
      <c r="S191" s="78"/>
      <c r="T191" s="78"/>
      <c r="U191" s="78"/>
      <c r="V191" s="78"/>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c r="BP191" s="78"/>
      <c r="BQ191" s="78"/>
      <c r="BR191" s="78"/>
      <c r="BS191" s="78"/>
      <c r="BT191" s="78"/>
      <c r="BU191" s="78"/>
      <c r="BV191" s="78"/>
      <c r="BW191" s="78"/>
      <c r="BX191" s="78"/>
      <c r="BY191" s="78"/>
      <c r="BZ191" s="78"/>
      <c r="CA191" s="78"/>
      <c r="CB191" s="78"/>
      <c r="CC191" s="78"/>
      <c r="CD191" s="78"/>
      <c r="CE191" s="78"/>
      <c r="CF191" s="78"/>
      <c r="CG191" s="78"/>
      <c r="CH191" s="78"/>
      <c r="CI191" s="78"/>
      <c r="CJ191" s="78"/>
      <c r="CK191" s="78"/>
      <c r="CL191" s="78"/>
      <c r="CM191" s="78"/>
      <c r="CN191" s="78"/>
      <c r="CO191" s="78"/>
      <c r="CP191" s="78"/>
      <c r="CQ191" s="78"/>
      <c r="CR191" s="78"/>
      <c r="CS191" s="78"/>
      <c r="CT191" s="78"/>
      <c r="CU191" s="78"/>
      <c r="CV191" s="78"/>
      <c r="CW191" s="78"/>
      <c r="CX191" s="78"/>
      <c r="CY191" s="78"/>
      <c r="CZ191" s="78"/>
      <c r="DA191" s="78"/>
      <c r="DB191" s="78"/>
      <c r="DC191" s="78"/>
      <c r="DD191" s="78"/>
      <c r="DE191" s="78"/>
      <c r="DF191" s="78"/>
      <c r="DG191" s="78"/>
      <c r="DH191" s="78"/>
      <c r="DI191" s="78"/>
      <c r="DJ191" s="78"/>
      <c r="DK191" s="78"/>
      <c r="DL191" s="78"/>
      <c r="DM191" s="78"/>
      <c r="DN191" s="78"/>
      <c r="DO191" s="78"/>
      <c r="DP191" s="78"/>
      <c r="DQ191" s="78"/>
      <c r="DR191" s="78"/>
      <c r="DS191" s="78"/>
      <c r="DT191" s="78"/>
      <c r="DU191" s="78"/>
      <c r="DV191" s="78"/>
      <c r="DW191" s="78"/>
      <c r="DX191" s="78"/>
      <c r="DY191" s="78"/>
      <c r="DZ191" s="78"/>
      <c r="EA191" s="78"/>
      <c r="EB191" s="78"/>
      <c r="EC191" s="78"/>
      <c r="ED191" s="78"/>
      <c r="EE191" s="78"/>
      <c r="EF191" s="78"/>
      <c r="EG191" s="78"/>
      <c r="EH191" s="78"/>
      <c r="EI191" s="78"/>
      <c r="EJ191" s="78"/>
      <c r="EK191" s="78"/>
      <c r="EL191" s="78"/>
      <c r="EM191" s="78"/>
      <c r="EN191" s="78"/>
      <c r="EO191" s="78"/>
      <c r="EP191" s="78"/>
      <c r="EQ191" s="78"/>
      <c r="ER191" s="78"/>
      <c r="ES191" s="78"/>
      <c r="ET191" s="78"/>
      <c r="EU191" s="78"/>
      <c r="EV191" s="78"/>
      <c r="EW191" s="78"/>
      <c r="EX191" s="78"/>
      <c r="EY191" s="78"/>
      <c r="EZ191" s="78"/>
      <c r="FA191" s="78"/>
      <c r="FB191" s="78"/>
      <c r="FC191" s="78"/>
      <c r="FD191" s="78"/>
      <c r="FE191" s="78"/>
      <c r="FF191" s="78"/>
      <c r="FG191" s="78"/>
      <c r="FH191" s="78"/>
      <c r="FI191" s="78"/>
      <c r="FJ191" s="78"/>
      <c r="FK191" s="78"/>
      <c r="FL191" s="78"/>
      <c r="FM191" s="78"/>
      <c r="FN191" s="78"/>
      <c r="FO191" s="78"/>
      <c r="FP191" s="78"/>
      <c r="FQ191" s="78"/>
      <c r="FR191" s="78"/>
      <c r="FS191" s="78"/>
      <c r="FT191" s="78"/>
      <c r="FU191" s="78"/>
    </row>
    <row r="192" spans="2:177" s="1" customFormat="1" ht="15.75">
      <c r="B192" s="5"/>
      <c r="C192" s="5"/>
      <c r="D192" s="5"/>
      <c r="E192" s="5"/>
      <c r="F192" s="5"/>
      <c r="G192" s="5"/>
      <c r="H192" s="5"/>
      <c r="I192" s="5"/>
      <c r="J192" s="78"/>
      <c r="K192" s="78"/>
      <c r="L192" s="78"/>
      <c r="M192" s="78"/>
      <c r="N192" s="78"/>
      <c r="O192" s="78"/>
      <c r="P192" s="78"/>
      <c r="Q192" s="78"/>
      <c r="R192" s="78"/>
      <c r="S192" s="78"/>
      <c r="T192" s="78"/>
      <c r="U192" s="78"/>
      <c r="V192" s="78"/>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c r="BP192" s="78"/>
      <c r="BQ192" s="78"/>
      <c r="BR192" s="78"/>
      <c r="BS192" s="78"/>
      <c r="BT192" s="78"/>
      <c r="BU192" s="78"/>
      <c r="BV192" s="78"/>
      <c r="BW192" s="78"/>
      <c r="BX192" s="78"/>
      <c r="BY192" s="78"/>
      <c r="BZ192" s="78"/>
      <c r="CA192" s="78"/>
      <c r="CB192" s="78"/>
      <c r="CC192" s="78"/>
      <c r="CD192" s="78"/>
      <c r="CE192" s="78"/>
      <c r="CF192" s="78"/>
      <c r="CG192" s="78"/>
      <c r="CH192" s="78"/>
      <c r="CI192" s="78"/>
      <c r="CJ192" s="78"/>
      <c r="CK192" s="78"/>
      <c r="CL192" s="78"/>
      <c r="CM192" s="78"/>
      <c r="CN192" s="78"/>
      <c r="CO192" s="78"/>
      <c r="CP192" s="78"/>
      <c r="CQ192" s="78"/>
      <c r="CR192" s="78"/>
      <c r="CS192" s="78"/>
      <c r="CT192" s="78"/>
      <c r="CU192" s="78"/>
      <c r="CV192" s="78"/>
      <c r="CW192" s="78"/>
      <c r="CX192" s="78"/>
      <c r="CY192" s="78"/>
      <c r="CZ192" s="78"/>
      <c r="DA192" s="78"/>
      <c r="DB192" s="78"/>
      <c r="DC192" s="78"/>
      <c r="DD192" s="78"/>
      <c r="DE192" s="78"/>
      <c r="DF192" s="78"/>
      <c r="DG192" s="78"/>
      <c r="DH192" s="78"/>
      <c r="DI192" s="78"/>
      <c r="DJ192" s="78"/>
      <c r="DK192" s="78"/>
      <c r="DL192" s="78"/>
      <c r="DM192" s="78"/>
      <c r="DN192" s="78"/>
      <c r="DO192" s="78"/>
      <c r="DP192" s="78"/>
      <c r="DQ192" s="78"/>
      <c r="DR192" s="78"/>
      <c r="DS192" s="78"/>
      <c r="DT192" s="78"/>
      <c r="DU192" s="78"/>
      <c r="DV192" s="78"/>
      <c r="DW192" s="78"/>
      <c r="DX192" s="78"/>
      <c r="DY192" s="78"/>
      <c r="DZ192" s="78"/>
      <c r="EA192" s="78"/>
      <c r="EB192" s="78"/>
      <c r="EC192" s="78"/>
      <c r="ED192" s="78"/>
      <c r="EE192" s="78"/>
      <c r="EF192" s="78"/>
      <c r="EG192" s="78"/>
      <c r="EH192" s="78"/>
      <c r="EI192" s="78"/>
      <c r="EJ192" s="78"/>
      <c r="EK192" s="78"/>
      <c r="EL192" s="78"/>
      <c r="EM192" s="78"/>
      <c r="EN192" s="78"/>
      <c r="EO192" s="78"/>
      <c r="EP192" s="78"/>
      <c r="EQ192" s="78"/>
      <c r="ER192" s="78"/>
      <c r="ES192" s="78"/>
      <c r="ET192" s="78"/>
      <c r="EU192" s="78"/>
      <c r="EV192" s="78"/>
      <c r="EW192" s="78"/>
      <c r="EX192" s="78"/>
      <c r="EY192" s="78"/>
      <c r="EZ192" s="78"/>
      <c r="FA192" s="78"/>
      <c r="FB192" s="78"/>
      <c r="FC192" s="78"/>
      <c r="FD192" s="78"/>
      <c r="FE192" s="78"/>
      <c r="FF192" s="78"/>
      <c r="FG192" s="78"/>
      <c r="FH192" s="78"/>
      <c r="FI192" s="78"/>
      <c r="FJ192" s="78"/>
      <c r="FK192" s="78"/>
      <c r="FL192" s="78"/>
      <c r="FM192" s="78"/>
      <c r="FN192" s="78"/>
      <c r="FO192" s="78"/>
      <c r="FP192" s="78"/>
      <c r="FQ192" s="78"/>
      <c r="FR192" s="78"/>
      <c r="FS192" s="78"/>
      <c r="FT192" s="78"/>
      <c r="FU192" s="78"/>
    </row>
    <row r="193" spans="2:177" s="1" customFormat="1" ht="15.75">
      <c r="B193" s="5"/>
      <c r="C193" s="5"/>
      <c r="D193" s="5"/>
      <c r="E193" s="5"/>
      <c r="F193" s="5"/>
      <c r="G193" s="5"/>
      <c r="H193" s="5"/>
      <c r="I193" s="5"/>
      <c r="J193" s="78"/>
      <c r="K193" s="78"/>
      <c r="L193" s="78"/>
      <c r="M193" s="78"/>
      <c r="N193" s="78"/>
      <c r="O193" s="78"/>
      <c r="P193" s="78"/>
      <c r="Q193" s="78"/>
      <c r="R193" s="78"/>
      <c r="S193" s="78"/>
      <c r="T193" s="78"/>
      <c r="U193" s="78"/>
      <c r="V193" s="78"/>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c r="BP193" s="78"/>
      <c r="BQ193" s="78"/>
      <c r="BR193" s="78"/>
      <c r="BS193" s="78"/>
      <c r="BT193" s="78"/>
      <c r="BU193" s="78"/>
      <c r="BV193" s="78"/>
      <c r="BW193" s="78"/>
      <c r="BX193" s="78"/>
      <c r="BY193" s="78"/>
      <c r="BZ193" s="78"/>
      <c r="CA193" s="78"/>
      <c r="CB193" s="78"/>
      <c r="CC193" s="78"/>
      <c r="CD193" s="78"/>
      <c r="CE193" s="78"/>
      <c r="CF193" s="78"/>
      <c r="CG193" s="78"/>
      <c r="CH193" s="78"/>
      <c r="CI193" s="78"/>
      <c r="CJ193" s="78"/>
      <c r="CK193" s="78"/>
      <c r="CL193" s="78"/>
      <c r="CM193" s="78"/>
      <c r="CN193" s="78"/>
      <c r="CO193" s="78"/>
      <c r="CP193" s="78"/>
      <c r="CQ193" s="78"/>
      <c r="CR193" s="78"/>
      <c r="CS193" s="78"/>
      <c r="CT193" s="78"/>
      <c r="CU193" s="78"/>
      <c r="CV193" s="78"/>
      <c r="CW193" s="78"/>
      <c r="CX193" s="78"/>
      <c r="CY193" s="78"/>
      <c r="CZ193" s="78"/>
      <c r="DA193" s="78"/>
      <c r="DB193" s="78"/>
      <c r="DC193" s="78"/>
      <c r="DD193" s="78"/>
      <c r="DE193" s="78"/>
      <c r="DF193" s="78"/>
      <c r="DG193" s="78"/>
      <c r="DH193" s="78"/>
      <c r="DI193" s="78"/>
      <c r="DJ193" s="78"/>
      <c r="DK193" s="78"/>
      <c r="DL193" s="78"/>
      <c r="DM193" s="78"/>
      <c r="DN193" s="78"/>
      <c r="DO193" s="78"/>
      <c r="DP193" s="78"/>
      <c r="DQ193" s="78"/>
      <c r="DR193" s="78"/>
      <c r="DS193" s="78"/>
      <c r="DT193" s="78"/>
      <c r="DU193" s="78"/>
      <c r="DV193" s="78"/>
      <c r="DW193" s="78"/>
      <c r="DX193" s="78"/>
      <c r="DY193" s="78"/>
      <c r="DZ193" s="78"/>
      <c r="EA193" s="78"/>
      <c r="EB193" s="78"/>
      <c r="EC193" s="78"/>
      <c r="ED193" s="78"/>
      <c r="EE193" s="78"/>
      <c r="EF193" s="78"/>
      <c r="EG193" s="78"/>
      <c r="EH193" s="78"/>
      <c r="EI193" s="78"/>
      <c r="EJ193" s="78"/>
      <c r="EK193" s="78"/>
      <c r="EL193" s="78"/>
      <c r="EM193" s="78"/>
      <c r="EN193" s="78"/>
      <c r="EO193" s="78"/>
      <c r="EP193" s="78"/>
      <c r="EQ193" s="78"/>
      <c r="ER193" s="78"/>
      <c r="ES193" s="78"/>
      <c r="ET193" s="78"/>
      <c r="EU193" s="78"/>
      <c r="EV193" s="78"/>
      <c r="EW193" s="78"/>
      <c r="EX193" s="78"/>
      <c r="EY193" s="78"/>
      <c r="EZ193" s="78"/>
      <c r="FA193" s="78"/>
      <c r="FB193" s="78"/>
      <c r="FC193" s="78"/>
      <c r="FD193" s="78"/>
      <c r="FE193" s="78"/>
      <c r="FF193" s="78"/>
      <c r="FG193" s="78"/>
      <c r="FH193" s="78"/>
      <c r="FI193" s="78"/>
      <c r="FJ193" s="78"/>
      <c r="FK193" s="78"/>
      <c r="FL193" s="78"/>
      <c r="FM193" s="78"/>
      <c r="FN193" s="78"/>
      <c r="FO193" s="78"/>
      <c r="FP193" s="78"/>
      <c r="FQ193" s="78"/>
      <c r="FR193" s="78"/>
      <c r="FS193" s="78"/>
      <c r="FT193" s="78"/>
      <c r="FU193" s="78"/>
    </row>
    <row r="194" spans="2:177" s="1" customFormat="1" ht="15.75">
      <c r="B194" s="5"/>
      <c r="C194" s="5"/>
      <c r="D194" s="5"/>
      <c r="E194" s="5"/>
      <c r="F194" s="5"/>
      <c r="G194" s="5"/>
      <c r="H194" s="5"/>
      <c r="I194" s="5"/>
      <c r="J194" s="78"/>
      <c r="K194" s="78"/>
      <c r="L194" s="78"/>
      <c r="M194" s="78"/>
      <c r="N194" s="78"/>
      <c r="O194" s="78"/>
      <c r="P194" s="78"/>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c r="BT194" s="78"/>
      <c r="BU194" s="78"/>
      <c r="BV194" s="78"/>
      <c r="BW194" s="78"/>
      <c r="BX194" s="78"/>
      <c r="BY194" s="78"/>
      <c r="BZ194" s="78"/>
      <c r="CA194" s="78"/>
      <c r="CB194" s="78"/>
      <c r="CC194" s="78"/>
      <c r="CD194" s="78"/>
      <c r="CE194" s="78"/>
      <c r="CF194" s="78"/>
      <c r="CG194" s="78"/>
      <c r="CH194" s="78"/>
      <c r="CI194" s="78"/>
      <c r="CJ194" s="78"/>
      <c r="CK194" s="78"/>
      <c r="CL194" s="78"/>
      <c r="CM194" s="78"/>
      <c r="CN194" s="78"/>
      <c r="CO194" s="78"/>
      <c r="CP194" s="78"/>
      <c r="CQ194" s="78"/>
      <c r="CR194" s="78"/>
      <c r="CS194" s="78"/>
      <c r="CT194" s="78"/>
      <c r="CU194" s="78"/>
      <c r="CV194" s="78"/>
      <c r="CW194" s="78"/>
      <c r="CX194" s="78"/>
      <c r="CY194" s="78"/>
      <c r="CZ194" s="78"/>
      <c r="DA194" s="78"/>
      <c r="DB194" s="78"/>
      <c r="DC194" s="78"/>
      <c r="DD194" s="78"/>
      <c r="DE194" s="78"/>
      <c r="DF194" s="78"/>
      <c r="DG194" s="78"/>
      <c r="DH194" s="78"/>
      <c r="DI194" s="78"/>
      <c r="DJ194" s="78"/>
      <c r="DK194" s="78"/>
      <c r="DL194" s="78"/>
      <c r="DM194" s="78"/>
      <c r="DN194" s="78"/>
      <c r="DO194" s="78"/>
      <c r="DP194" s="78"/>
      <c r="DQ194" s="78"/>
      <c r="DR194" s="78"/>
      <c r="DS194" s="78"/>
      <c r="DT194" s="78"/>
      <c r="DU194" s="78"/>
      <c r="DV194" s="78"/>
      <c r="DW194" s="78"/>
      <c r="DX194" s="78"/>
      <c r="DY194" s="78"/>
      <c r="DZ194" s="78"/>
      <c r="EA194" s="78"/>
      <c r="EB194" s="78"/>
      <c r="EC194" s="78"/>
      <c r="ED194" s="78"/>
      <c r="EE194" s="78"/>
      <c r="EF194" s="78"/>
      <c r="EG194" s="78"/>
      <c r="EH194" s="78"/>
      <c r="EI194" s="78"/>
      <c r="EJ194" s="78"/>
      <c r="EK194" s="78"/>
      <c r="EL194" s="78"/>
      <c r="EM194" s="78"/>
      <c r="EN194" s="78"/>
      <c r="EO194" s="78"/>
      <c r="EP194" s="78"/>
      <c r="EQ194" s="78"/>
      <c r="ER194" s="78"/>
      <c r="ES194" s="78"/>
      <c r="ET194" s="78"/>
      <c r="EU194" s="78"/>
      <c r="EV194" s="78"/>
      <c r="EW194" s="78"/>
      <c r="EX194" s="78"/>
      <c r="EY194" s="78"/>
      <c r="EZ194" s="78"/>
      <c r="FA194" s="78"/>
      <c r="FB194" s="78"/>
      <c r="FC194" s="78"/>
      <c r="FD194" s="78"/>
      <c r="FE194" s="78"/>
      <c r="FF194" s="78"/>
      <c r="FG194" s="78"/>
      <c r="FH194" s="78"/>
      <c r="FI194" s="78"/>
      <c r="FJ194" s="78"/>
      <c r="FK194" s="78"/>
      <c r="FL194" s="78"/>
      <c r="FM194" s="78"/>
      <c r="FN194" s="78"/>
      <c r="FO194" s="78"/>
      <c r="FP194" s="78"/>
      <c r="FQ194" s="78"/>
      <c r="FR194" s="78"/>
      <c r="FS194" s="78"/>
      <c r="FT194" s="78"/>
      <c r="FU194" s="78"/>
    </row>
    <row r="195" spans="2:177" s="1" customFormat="1" ht="15.75">
      <c r="B195" s="5"/>
      <c r="C195" s="5"/>
      <c r="D195" s="5"/>
      <c r="E195" s="5"/>
      <c r="F195" s="5"/>
      <c r="G195" s="5"/>
      <c r="H195" s="5"/>
      <c r="I195" s="5"/>
      <c r="J195" s="78"/>
      <c r="K195" s="78"/>
      <c r="L195" s="78"/>
      <c r="M195" s="78"/>
      <c r="N195" s="78"/>
      <c r="O195" s="78"/>
      <c r="P195" s="78"/>
      <c r="Q195" s="78"/>
      <c r="R195" s="78"/>
      <c r="S195" s="78"/>
      <c r="T195" s="78"/>
      <c r="U195" s="78"/>
      <c r="V195" s="78"/>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c r="BT195" s="78"/>
      <c r="BU195" s="78"/>
      <c r="BV195" s="78"/>
      <c r="BW195" s="78"/>
      <c r="BX195" s="78"/>
      <c r="BY195" s="78"/>
      <c r="BZ195" s="78"/>
      <c r="CA195" s="78"/>
      <c r="CB195" s="78"/>
      <c r="CC195" s="78"/>
      <c r="CD195" s="78"/>
      <c r="CE195" s="78"/>
      <c r="CF195" s="78"/>
      <c r="CG195" s="78"/>
      <c r="CH195" s="78"/>
      <c r="CI195" s="78"/>
      <c r="CJ195" s="78"/>
      <c r="CK195" s="78"/>
      <c r="CL195" s="78"/>
      <c r="CM195" s="78"/>
      <c r="CN195" s="78"/>
      <c r="CO195" s="78"/>
      <c r="CP195" s="78"/>
      <c r="CQ195" s="78"/>
      <c r="CR195" s="78"/>
      <c r="CS195" s="78"/>
      <c r="CT195" s="78"/>
      <c r="CU195" s="78"/>
      <c r="CV195" s="78"/>
      <c r="CW195" s="78"/>
      <c r="CX195" s="78"/>
      <c r="CY195" s="78"/>
      <c r="CZ195" s="78"/>
      <c r="DA195" s="78"/>
      <c r="DB195" s="78"/>
      <c r="DC195" s="78"/>
      <c r="DD195" s="78"/>
      <c r="DE195" s="78"/>
      <c r="DF195" s="78"/>
      <c r="DG195" s="78"/>
      <c r="DH195" s="78"/>
      <c r="DI195" s="78"/>
      <c r="DJ195" s="78"/>
      <c r="DK195" s="78"/>
      <c r="DL195" s="78"/>
      <c r="DM195" s="78"/>
      <c r="DN195" s="78"/>
      <c r="DO195" s="78"/>
      <c r="DP195" s="78"/>
      <c r="DQ195" s="78"/>
      <c r="DR195" s="78"/>
      <c r="DS195" s="78"/>
      <c r="DT195" s="78"/>
      <c r="DU195" s="78"/>
      <c r="DV195" s="78"/>
      <c r="DW195" s="78"/>
      <c r="DX195" s="78"/>
      <c r="DY195" s="78"/>
      <c r="DZ195" s="78"/>
      <c r="EA195" s="78"/>
      <c r="EB195" s="78"/>
      <c r="EC195" s="78"/>
      <c r="ED195" s="78"/>
      <c r="EE195" s="78"/>
      <c r="EF195" s="78"/>
      <c r="EG195" s="78"/>
      <c r="EH195" s="78"/>
      <c r="EI195" s="78"/>
      <c r="EJ195" s="78"/>
      <c r="EK195" s="78"/>
      <c r="EL195" s="78"/>
      <c r="EM195" s="78"/>
      <c r="EN195" s="78"/>
      <c r="EO195" s="78"/>
      <c r="EP195" s="78"/>
      <c r="EQ195" s="78"/>
      <c r="ER195" s="78"/>
      <c r="ES195" s="78"/>
      <c r="ET195" s="78"/>
      <c r="EU195" s="78"/>
      <c r="EV195" s="78"/>
      <c r="EW195" s="78"/>
      <c r="EX195" s="78"/>
      <c r="EY195" s="78"/>
      <c r="EZ195" s="78"/>
      <c r="FA195" s="78"/>
      <c r="FB195" s="78"/>
      <c r="FC195" s="78"/>
      <c r="FD195" s="78"/>
      <c r="FE195" s="78"/>
      <c r="FF195" s="78"/>
      <c r="FG195" s="78"/>
      <c r="FH195" s="78"/>
      <c r="FI195" s="78"/>
      <c r="FJ195" s="78"/>
      <c r="FK195" s="78"/>
      <c r="FL195" s="78"/>
      <c r="FM195" s="78"/>
      <c r="FN195" s="78"/>
      <c r="FO195" s="78"/>
      <c r="FP195" s="78"/>
      <c r="FQ195" s="78"/>
      <c r="FR195" s="78"/>
      <c r="FS195" s="78"/>
      <c r="FT195" s="78"/>
      <c r="FU195" s="78"/>
    </row>
    <row r="196" spans="2:177" s="3" customFormat="1" ht="15.75">
      <c r="B196" s="5"/>
      <c r="C196" s="6"/>
      <c r="D196" s="6"/>
      <c r="E196" s="6"/>
      <c r="F196" s="6"/>
      <c r="G196" s="6"/>
      <c r="H196" s="6"/>
      <c r="I196" s="6"/>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c r="BI196" s="84"/>
      <c r="BJ196" s="84"/>
      <c r="BK196" s="84"/>
      <c r="BL196" s="84"/>
      <c r="BM196" s="84"/>
      <c r="BN196" s="84"/>
      <c r="BO196" s="84"/>
      <c r="BP196" s="84"/>
      <c r="BQ196" s="84"/>
      <c r="BR196" s="84"/>
      <c r="BS196" s="84"/>
      <c r="BT196" s="84"/>
      <c r="BU196" s="84"/>
      <c r="BV196" s="84"/>
      <c r="BW196" s="84"/>
      <c r="BX196" s="84"/>
      <c r="BY196" s="84"/>
      <c r="BZ196" s="84"/>
      <c r="CA196" s="84"/>
      <c r="CB196" s="84"/>
      <c r="CC196" s="84"/>
      <c r="CD196" s="84"/>
      <c r="CE196" s="84"/>
      <c r="CF196" s="84"/>
      <c r="CG196" s="84"/>
      <c r="CH196" s="84"/>
      <c r="CI196" s="84"/>
      <c r="CJ196" s="84"/>
      <c r="CK196" s="84"/>
      <c r="CL196" s="84"/>
      <c r="CM196" s="84"/>
      <c r="CN196" s="84"/>
      <c r="CO196" s="84"/>
      <c r="CP196" s="84"/>
      <c r="CQ196" s="84"/>
      <c r="CR196" s="84"/>
      <c r="CS196" s="84"/>
      <c r="CT196" s="84"/>
      <c r="CU196" s="84"/>
      <c r="CV196" s="84"/>
      <c r="CW196" s="84"/>
      <c r="CX196" s="84"/>
      <c r="CY196" s="84"/>
      <c r="CZ196" s="84"/>
      <c r="DA196" s="84"/>
      <c r="DB196" s="84"/>
      <c r="DC196" s="84"/>
      <c r="DD196" s="84"/>
      <c r="DE196" s="84"/>
      <c r="DF196" s="84"/>
      <c r="DG196" s="84"/>
      <c r="DH196" s="84"/>
      <c r="DI196" s="84"/>
      <c r="DJ196" s="84"/>
      <c r="DK196" s="84"/>
      <c r="DL196" s="84"/>
      <c r="DM196" s="84"/>
      <c r="DN196" s="84"/>
      <c r="DO196" s="84"/>
      <c r="DP196" s="84"/>
      <c r="DQ196" s="84"/>
      <c r="DR196" s="84"/>
      <c r="DS196" s="84"/>
      <c r="DT196" s="84"/>
      <c r="DU196" s="84"/>
      <c r="DV196" s="84"/>
      <c r="DW196" s="84"/>
      <c r="DX196" s="84"/>
      <c r="DY196" s="84"/>
      <c r="DZ196" s="84"/>
      <c r="EA196" s="84"/>
      <c r="EB196" s="84"/>
      <c r="EC196" s="84"/>
      <c r="ED196" s="84"/>
      <c r="EE196" s="84"/>
      <c r="EF196" s="84"/>
      <c r="EG196" s="84"/>
      <c r="EH196" s="84"/>
      <c r="EI196" s="84"/>
      <c r="EJ196" s="84"/>
      <c r="EK196" s="84"/>
      <c r="EL196" s="84"/>
      <c r="EM196" s="84"/>
      <c r="EN196" s="84"/>
      <c r="EO196" s="84"/>
      <c r="EP196" s="84"/>
      <c r="EQ196" s="84"/>
      <c r="ER196" s="84"/>
      <c r="ES196" s="84"/>
      <c r="ET196" s="84"/>
      <c r="EU196" s="84"/>
      <c r="EV196" s="84"/>
      <c r="EW196" s="84"/>
      <c r="EX196" s="84"/>
      <c r="EY196" s="84"/>
      <c r="EZ196" s="84"/>
      <c r="FA196" s="84"/>
      <c r="FB196" s="84"/>
      <c r="FC196" s="84"/>
      <c r="FD196" s="84"/>
      <c r="FE196" s="84"/>
      <c r="FF196" s="84"/>
      <c r="FG196" s="84"/>
      <c r="FH196" s="84"/>
      <c r="FI196" s="84"/>
      <c r="FJ196" s="84"/>
      <c r="FK196" s="84"/>
      <c r="FL196" s="84"/>
      <c r="FM196" s="84"/>
      <c r="FN196" s="84"/>
      <c r="FO196" s="84"/>
      <c r="FP196" s="84"/>
      <c r="FQ196" s="84"/>
      <c r="FR196" s="84"/>
      <c r="FS196" s="84"/>
      <c r="FT196" s="84"/>
      <c r="FU196" s="84"/>
    </row>
    <row r="197" spans="2:177" s="1" customFormat="1" ht="15.75">
      <c r="B197" s="2"/>
      <c r="C197" s="2"/>
      <c r="D197" s="2"/>
      <c r="E197" s="2"/>
      <c r="F197" s="2"/>
      <c r="G197" s="2"/>
      <c r="H197" s="2"/>
      <c r="I197" s="2"/>
      <c r="J197" s="78"/>
      <c r="K197" s="78"/>
      <c r="L197" s="78"/>
      <c r="M197" s="78"/>
      <c r="N197" s="78"/>
      <c r="O197" s="78"/>
      <c r="P197" s="78"/>
      <c r="Q197" s="78"/>
      <c r="R197" s="78"/>
      <c r="S197" s="78"/>
      <c r="T197" s="78"/>
      <c r="U197" s="78"/>
      <c r="V197" s="78"/>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78"/>
      <c r="BR197" s="78"/>
      <c r="BS197" s="78"/>
      <c r="BT197" s="78"/>
      <c r="BU197" s="78"/>
      <c r="BV197" s="78"/>
      <c r="BW197" s="78"/>
      <c r="BX197" s="78"/>
      <c r="BY197" s="78"/>
      <c r="BZ197" s="78"/>
      <c r="CA197" s="78"/>
      <c r="CB197" s="78"/>
      <c r="CC197" s="78"/>
      <c r="CD197" s="78"/>
      <c r="CE197" s="78"/>
      <c r="CF197" s="78"/>
      <c r="CG197" s="78"/>
      <c r="CH197" s="78"/>
      <c r="CI197" s="78"/>
      <c r="CJ197" s="78"/>
      <c r="CK197" s="78"/>
      <c r="CL197" s="78"/>
      <c r="CM197" s="78"/>
      <c r="CN197" s="78"/>
      <c r="CO197" s="78"/>
      <c r="CP197" s="78"/>
      <c r="CQ197" s="78"/>
      <c r="CR197" s="78"/>
      <c r="CS197" s="78"/>
      <c r="CT197" s="78"/>
      <c r="CU197" s="78"/>
      <c r="CV197" s="78"/>
      <c r="CW197" s="78"/>
      <c r="CX197" s="78"/>
      <c r="CY197" s="78"/>
      <c r="CZ197" s="78"/>
      <c r="DA197" s="78"/>
      <c r="DB197" s="78"/>
      <c r="DC197" s="78"/>
      <c r="DD197" s="78"/>
      <c r="DE197" s="78"/>
      <c r="DF197" s="78"/>
      <c r="DG197" s="78"/>
      <c r="DH197" s="78"/>
      <c r="DI197" s="78"/>
      <c r="DJ197" s="78"/>
      <c r="DK197" s="78"/>
      <c r="DL197" s="78"/>
      <c r="DM197" s="78"/>
      <c r="DN197" s="78"/>
      <c r="DO197" s="78"/>
      <c r="DP197" s="78"/>
      <c r="DQ197" s="78"/>
      <c r="DR197" s="78"/>
      <c r="DS197" s="78"/>
      <c r="DT197" s="78"/>
      <c r="DU197" s="78"/>
      <c r="DV197" s="78"/>
      <c r="DW197" s="78"/>
      <c r="DX197" s="78"/>
      <c r="DY197" s="78"/>
      <c r="DZ197" s="78"/>
      <c r="EA197" s="78"/>
      <c r="EB197" s="78"/>
      <c r="EC197" s="78"/>
      <c r="ED197" s="78"/>
      <c r="EE197" s="78"/>
      <c r="EF197" s="78"/>
      <c r="EG197" s="78"/>
      <c r="EH197" s="78"/>
      <c r="EI197" s="78"/>
      <c r="EJ197" s="78"/>
      <c r="EK197" s="78"/>
      <c r="EL197" s="78"/>
      <c r="EM197" s="78"/>
      <c r="EN197" s="78"/>
      <c r="EO197" s="78"/>
      <c r="EP197" s="78"/>
      <c r="EQ197" s="78"/>
      <c r="ER197" s="78"/>
      <c r="ES197" s="78"/>
      <c r="ET197" s="78"/>
      <c r="EU197" s="78"/>
      <c r="EV197" s="78"/>
      <c r="EW197" s="78"/>
      <c r="EX197" s="78"/>
      <c r="EY197" s="78"/>
      <c r="EZ197" s="78"/>
      <c r="FA197" s="78"/>
      <c r="FB197" s="78"/>
      <c r="FC197" s="78"/>
      <c r="FD197" s="78"/>
      <c r="FE197" s="78"/>
      <c r="FF197" s="78"/>
      <c r="FG197" s="78"/>
      <c r="FH197" s="78"/>
      <c r="FI197" s="78"/>
      <c r="FJ197" s="78"/>
      <c r="FK197" s="78"/>
      <c r="FL197" s="78"/>
      <c r="FM197" s="78"/>
      <c r="FN197" s="78"/>
      <c r="FO197" s="78"/>
      <c r="FP197" s="78"/>
      <c r="FQ197" s="78"/>
      <c r="FR197" s="78"/>
      <c r="FS197" s="78"/>
      <c r="FT197" s="78"/>
      <c r="FU197" s="78"/>
    </row>
    <row r="198" spans="2:177" s="1" customFormat="1" ht="15.75">
      <c r="B198" s="2"/>
      <c r="C198" s="2"/>
      <c r="D198" s="2"/>
      <c r="E198" s="2"/>
      <c r="F198" s="2"/>
      <c r="G198" s="2"/>
      <c r="H198" s="2"/>
      <c r="I198" s="2"/>
      <c r="J198" s="78"/>
      <c r="K198" s="78"/>
      <c r="L198" s="78"/>
      <c r="M198" s="78"/>
      <c r="N198" s="78"/>
      <c r="O198" s="78"/>
      <c r="P198" s="78"/>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P198" s="78"/>
      <c r="BQ198" s="78"/>
      <c r="BR198" s="78"/>
      <c r="BS198" s="78"/>
      <c r="BT198" s="78"/>
      <c r="BU198" s="78"/>
      <c r="BV198" s="78"/>
      <c r="BW198" s="78"/>
      <c r="BX198" s="78"/>
      <c r="BY198" s="78"/>
      <c r="BZ198" s="78"/>
      <c r="CA198" s="78"/>
      <c r="CB198" s="78"/>
      <c r="CC198" s="78"/>
      <c r="CD198" s="78"/>
      <c r="CE198" s="78"/>
      <c r="CF198" s="78"/>
      <c r="CG198" s="78"/>
      <c r="CH198" s="78"/>
      <c r="CI198" s="78"/>
      <c r="CJ198" s="78"/>
      <c r="CK198" s="78"/>
      <c r="CL198" s="78"/>
      <c r="CM198" s="78"/>
      <c r="CN198" s="78"/>
      <c r="CO198" s="78"/>
      <c r="CP198" s="78"/>
      <c r="CQ198" s="78"/>
      <c r="CR198" s="78"/>
      <c r="CS198" s="78"/>
      <c r="CT198" s="78"/>
      <c r="CU198" s="78"/>
      <c r="CV198" s="78"/>
      <c r="CW198" s="78"/>
      <c r="CX198" s="78"/>
      <c r="CY198" s="78"/>
      <c r="CZ198" s="78"/>
      <c r="DA198" s="78"/>
      <c r="DB198" s="78"/>
      <c r="DC198" s="78"/>
      <c r="DD198" s="78"/>
      <c r="DE198" s="78"/>
      <c r="DF198" s="78"/>
      <c r="DG198" s="78"/>
      <c r="DH198" s="78"/>
      <c r="DI198" s="78"/>
      <c r="DJ198" s="78"/>
      <c r="DK198" s="78"/>
      <c r="DL198" s="78"/>
      <c r="DM198" s="78"/>
      <c r="DN198" s="78"/>
      <c r="DO198" s="78"/>
      <c r="DP198" s="78"/>
      <c r="DQ198" s="78"/>
      <c r="DR198" s="78"/>
      <c r="DS198" s="78"/>
      <c r="DT198" s="78"/>
      <c r="DU198" s="78"/>
      <c r="DV198" s="78"/>
      <c r="DW198" s="78"/>
      <c r="DX198" s="78"/>
      <c r="DY198" s="78"/>
      <c r="DZ198" s="78"/>
      <c r="EA198" s="78"/>
      <c r="EB198" s="78"/>
      <c r="EC198" s="78"/>
      <c r="ED198" s="78"/>
      <c r="EE198" s="78"/>
      <c r="EF198" s="78"/>
      <c r="EG198" s="78"/>
      <c r="EH198" s="78"/>
      <c r="EI198" s="78"/>
      <c r="EJ198" s="78"/>
      <c r="EK198" s="78"/>
      <c r="EL198" s="78"/>
      <c r="EM198" s="78"/>
      <c r="EN198" s="78"/>
      <c r="EO198" s="78"/>
      <c r="EP198" s="78"/>
      <c r="EQ198" s="78"/>
      <c r="ER198" s="78"/>
      <c r="ES198" s="78"/>
      <c r="ET198" s="78"/>
      <c r="EU198" s="78"/>
      <c r="EV198" s="78"/>
      <c r="EW198" s="78"/>
      <c r="EX198" s="78"/>
      <c r="EY198" s="78"/>
      <c r="EZ198" s="78"/>
      <c r="FA198" s="78"/>
      <c r="FB198" s="78"/>
      <c r="FC198" s="78"/>
      <c r="FD198" s="78"/>
      <c r="FE198" s="78"/>
      <c r="FF198" s="78"/>
      <c r="FG198" s="78"/>
      <c r="FH198" s="78"/>
      <c r="FI198" s="78"/>
      <c r="FJ198" s="78"/>
      <c r="FK198" s="78"/>
      <c r="FL198" s="78"/>
      <c r="FM198" s="78"/>
      <c r="FN198" s="78"/>
      <c r="FO198" s="78"/>
      <c r="FP198" s="78"/>
      <c r="FQ198" s="78"/>
      <c r="FR198" s="78"/>
      <c r="FS198" s="78"/>
      <c r="FT198" s="78"/>
      <c r="FU198" s="78"/>
    </row>
    <row r="199" spans="2:177" s="1" customFormat="1" ht="15.75">
      <c r="B199" s="2"/>
      <c r="C199" s="2"/>
      <c r="D199" s="2"/>
      <c r="E199" s="2"/>
      <c r="F199" s="2"/>
      <c r="G199" s="2"/>
      <c r="H199" s="2"/>
      <c r="I199" s="2"/>
      <c r="J199" s="78"/>
      <c r="K199" s="78"/>
      <c r="L199" s="78"/>
      <c r="M199" s="78"/>
      <c r="N199" s="78"/>
      <c r="O199" s="78"/>
      <c r="P199" s="78"/>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78"/>
      <c r="BR199" s="78"/>
      <c r="BS199" s="78"/>
      <c r="BT199" s="78"/>
      <c r="BU199" s="78"/>
      <c r="BV199" s="78"/>
      <c r="BW199" s="78"/>
      <c r="BX199" s="78"/>
      <c r="BY199" s="78"/>
      <c r="BZ199" s="78"/>
      <c r="CA199" s="78"/>
      <c r="CB199" s="78"/>
      <c r="CC199" s="78"/>
      <c r="CD199" s="78"/>
      <c r="CE199" s="78"/>
      <c r="CF199" s="78"/>
      <c r="CG199" s="78"/>
      <c r="CH199" s="78"/>
      <c r="CI199" s="78"/>
      <c r="CJ199" s="78"/>
      <c r="CK199" s="78"/>
      <c r="CL199" s="78"/>
      <c r="CM199" s="78"/>
      <c r="CN199" s="78"/>
      <c r="CO199" s="78"/>
      <c r="CP199" s="78"/>
      <c r="CQ199" s="78"/>
      <c r="CR199" s="78"/>
      <c r="CS199" s="78"/>
      <c r="CT199" s="78"/>
      <c r="CU199" s="78"/>
      <c r="CV199" s="78"/>
      <c r="CW199" s="78"/>
      <c r="CX199" s="78"/>
      <c r="CY199" s="78"/>
      <c r="CZ199" s="78"/>
      <c r="DA199" s="78"/>
      <c r="DB199" s="78"/>
      <c r="DC199" s="78"/>
      <c r="DD199" s="78"/>
      <c r="DE199" s="78"/>
      <c r="DF199" s="78"/>
      <c r="DG199" s="78"/>
      <c r="DH199" s="78"/>
      <c r="DI199" s="78"/>
      <c r="DJ199" s="78"/>
      <c r="DK199" s="78"/>
      <c r="DL199" s="78"/>
      <c r="DM199" s="78"/>
      <c r="DN199" s="78"/>
      <c r="DO199" s="78"/>
      <c r="DP199" s="78"/>
      <c r="DQ199" s="78"/>
      <c r="DR199" s="78"/>
      <c r="DS199" s="78"/>
      <c r="DT199" s="78"/>
      <c r="DU199" s="78"/>
      <c r="DV199" s="78"/>
      <c r="DW199" s="78"/>
      <c r="DX199" s="78"/>
      <c r="DY199" s="78"/>
      <c r="DZ199" s="78"/>
      <c r="EA199" s="78"/>
      <c r="EB199" s="78"/>
      <c r="EC199" s="78"/>
      <c r="ED199" s="78"/>
      <c r="EE199" s="78"/>
      <c r="EF199" s="78"/>
      <c r="EG199" s="78"/>
      <c r="EH199" s="78"/>
      <c r="EI199" s="78"/>
      <c r="EJ199" s="78"/>
      <c r="EK199" s="78"/>
      <c r="EL199" s="78"/>
      <c r="EM199" s="78"/>
      <c r="EN199" s="78"/>
      <c r="EO199" s="78"/>
      <c r="EP199" s="78"/>
      <c r="EQ199" s="78"/>
      <c r="ER199" s="78"/>
      <c r="ES199" s="78"/>
      <c r="ET199" s="78"/>
      <c r="EU199" s="78"/>
      <c r="EV199" s="78"/>
      <c r="EW199" s="78"/>
      <c r="EX199" s="78"/>
      <c r="EY199" s="78"/>
      <c r="EZ199" s="78"/>
      <c r="FA199" s="78"/>
      <c r="FB199" s="78"/>
      <c r="FC199" s="78"/>
      <c r="FD199" s="78"/>
      <c r="FE199" s="78"/>
      <c r="FF199" s="78"/>
      <c r="FG199" s="78"/>
      <c r="FH199" s="78"/>
      <c r="FI199" s="78"/>
      <c r="FJ199" s="78"/>
      <c r="FK199" s="78"/>
      <c r="FL199" s="78"/>
      <c r="FM199" s="78"/>
      <c r="FN199" s="78"/>
      <c r="FO199" s="78"/>
      <c r="FP199" s="78"/>
      <c r="FQ199" s="78"/>
      <c r="FR199" s="78"/>
      <c r="FS199" s="78"/>
      <c r="FT199" s="78"/>
      <c r="FU199" s="78"/>
    </row>
    <row r="200" spans="2:177" s="1" customFormat="1" ht="15.75">
      <c r="B200" s="2"/>
      <c r="C200" s="2"/>
      <c r="D200" s="2"/>
      <c r="E200" s="2"/>
      <c r="F200" s="2"/>
      <c r="G200" s="2"/>
      <c r="H200" s="2"/>
      <c r="I200" s="2"/>
      <c r="J200" s="78"/>
      <c r="K200" s="78"/>
      <c r="L200" s="78"/>
      <c r="M200" s="78"/>
      <c r="N200" s="78"/>
      <c r="O200" s="78"/>
      <c r="P200" s="78"/>
      <c r="Q200" s="78"/>
      <c r="R200" s="78"/>
      <c r="S200" s="78"/>
      <c r="T200" s="78"/>
      <c r="U200" s="78"/>
      <c r="V200" s="78"/>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c r="BT200" s="78"/>
      <c r="BU200" s="78"/>
      <c r="BV200" s="78"/>
      <c r="BW200" s="78"/>
      <c r="BX200" s="78"/>
      <c r="BY200" s="78"/>
      <c r="BZ200" s="78"/>
      <c r="CA200" s="78"/>
      <c r="CB200" s="78"/>
      <c r="CC200" s="78"/>
      <c r="CD200" s="78"/>
      <c r="CE200" s="78"/>
      <c r="CF200" s="78"/>
      <c r="CG200" s="78"/>
      <c r="CH200" s="78"/>
      <c r="CI200" s="78"/>
      <c r="CJ200" s="78"/>
      <c r="CK200" s="78"/>
      <c r="CL200" s="78"/>
      <c r="CM200" s="78"/>
      <c r="CN200" s="78"/>
      <c r="CO200" s="78"/>
      <c r="CP200" s="78"/>
      <c r="CQ200" s="78"/>
      <c r="CR200" s="78"/>
      <c r="CS200" s="78"/>
      <c r="CT200" s="78"/>
      <c r="CU200" s="78"/>
      <c r="CV200" s="78"/>
      <c r="CW200" s="78"/>
      <c r="CX200" s="78"/>
      <c r="CY200" s="78"/>
      <c r="CZ200" s="78"/>
      <c r="DA200" s="78"/>
      <c r="DB200" s="78"/>
      <c r="DC200" s="78"/>
      <c r="DD200" s="78"/>
      <c r="DE200" s="78"/>
      <c r="DF200" s="78"/>
      <c r="DG200" s="78"/>
      <c r="DH200" s="78"/>
      <c r="DI200" s="78"/>
      <c r="DJ200" s="78"/>
      <c r="DK200" s="78"/>
      <c r="DL200" s="78"/>
      <c r="DM200" s="78"/>
      <c r="DN200" s="78"/>
      <c r="DO200" s="78"/>
      <c r="DP200" s="78"/>
      <c r="DQ200" s="78"/>
      <c r="DR200" s="78"/>
      <c r="DS200" s="78"/>
      <c r="DT200" s="78"/>
      <c r="DU200" s="78"/>
      <c r="DV200" s="78"/>
      <c r="DW200" s="78"/>
      <c r="DX200" s="78"/>
      <c r="DY200" s="78"/>
      <c r="DZ200" s="78"/>
      <c r="EA200" s="78"/>
      <c r="EB200" s="78"/>
      <c r="EC200" s="78"/>
      <c r="ED200" s="78"/>
      <c r="EE200" s="78"/>
      <c r="EF200" s="78"/>
      <c r="EG200" s="78"/>
      <c r="EH200" s="78"/>
      <c r="EI200" s="78"/>
      <c r="EJ200" s="78"/>
      <c r="EK200" s="78"/>
      <c r="EL200" s="78"/>
      <c r="EM200" s="78"/>
      <c r="EN200" s="78"/>
      <c r="EO200" s="78"/>
      <c r="EP200" s="78"/>
      <c r="EQ200" s="78"/>
      <c r="ER200" s="78"/>
      <c r="ES200" s="78"/>
      <c r="ET200" s="78"/>
      <c r="EU200" s="78"/>
      <c r="EV200" s="78"/>
      <c r="EW200" s="78"/>
      <c r="EX200" s="78"/>
      <c r="EY200" s="78"/>
      <c r="EZ200" s="78"/>
      <c r="FA200" s="78"/>
      <c r="FB200" s="78"/>
      <c r="FC200" s="78"/>
      <c r="FD200" s="78"/>
      <c r="FE200" s="78"/>
      <c r="FF200" s="78"/>
      <c r="FG200" s="78"/>
      <c r="FH200" s="78"/>
      <c r="FI200" s="78"/>
      <c r="FJ200" s="78"/>
      <c r="FK200" s="78"/>
      <c r="FL200" s="78"/>
      <c r="FM200" s="78"/>
      <c r="FN200" s="78"/>
      <c r="FO200" s="78"/>
      <c r="FP200" s="78"/>
      <c r="FQ200" s="78"/>
      <c r="FR200" s="78"/>
      <c r="FS200" s="78"/>
      <c r="FT200" s="78"/>
      <c r="FU200" s="78"/>
    </row>
    <row r="201" spans="2:177" s="1" customFormat="1" ht="15.75">
      <c r="B201" s="2"/>
      <c r="C201" s="2"/>
      <c r="D201" s="2"/>
      <c r="E201" s="2"/>
      <c r="F201" s="2"/>
      <c r="G201" s="2"/>
      <c r="H201" s="2"/>
      <c r="I201" s="2"/>
      <c r="J201" s="78"/>
      <c r="K201" s="78"/>
      <c r="L201" s="78"/>
      <c r="M201" s="78"/>
      <c r="N201" s="78"/>
      <c r="O201" s="78"/>
      <c r="P201" s="78"/>
      <c r="Q201" s="78"/>
      <c r="R201" s="78"/>
      <c r="S201" s="78"/>
      <c r="T201" s="78"/>
      <c r="U201" s="78"/>
      <c r="V201" s="78"/>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c r="BP201" s="78"/>
      <c r="BQ201" s="78"/>
      <c r="BR201" s="78"/>
      <c r="BS201" s="78"/>
      <c r="BT201" s="78"/>
      <c r="BU201" s="78"/>
      <c r="BV201" s="78"/>
      <c r="BW201" s="78"/>
      <c r="BX201" s="78"/>
      <c r="BY201" s="78"/>
      <c r="BZ201" s="78"/>
      <c r="CA201" s="78"/>
      <c r="CB201" s="78"/>
      <c r="CC201" s="78"/>
      <c r="CD201" s="78"/>
      <c r="CE201" s="78"/>
      <c r="CF201" s="78"/>
      <c r="CG201" s="78"/>
      <c r="CH201" s="78"/>
      <c r="CI201" s="78"/>
      <c r="CJ201" s="78"/>
      <c r="CK201" s="78"/>
      <c r="CL201" s="78"/>
      <c r="CM201" s="78"/>
      <c r="CN201" s="78"/>
      <c r="CO201" s="78"/>
      <c r="CP201" s="78"/>
      <c r="CQ201" s="78"/>
      <c r="CR201" s="78"/>
      <c r="CS201" s="78"/>
      <c r="CT201" s="78"/>
      <c r="CU201" s="78"/>
      <c r="CV201" s="78"/>
      <c r="CW201" s="78"/>
      <c r="CX201" s="78"/>
      <c r="CY201" s="78"/>
      <c r="CZ201" s="78"/>
      <c r="DA201" s="78"/>
      <c r="DB201" s="78"/>
      <c r="DC201" s="78"/>
      <c r="DD201" s="78"/>
      <c r="DE201" s="78"/>
      <c r="DF201" s="78"/>
      <c r="DG201" s="78"/>
      <c r="DH201" s="78"/>
      <c r="DI201" s="78"/>
      <c r="DJ201" s="78"/>
      <c r="DK201" s="78"/>
      <c r="DL201" s="78"/>
      <c r="DM201" s="78"/>
      <c r="DN201" s="78"/>
      <c r="DO201" s="78"/>
      <c r="DP201" s="78"/>
      <c r="DQ201" s="78"/>
      <c r="DR201" s="78"/>
      <c r="DS201" s="78"/>
      <c r="DT201" s="78"/>
      <c r="DU201" s="78"/>
      <c r="DV201" s="78"/>
      <c r="DW201" s="78"/>
      <c r="DX201" s="78"/>
      <c r="DY201" s="78"/>
      <c r="DZ201" s="78"/>
      <c r="EA201" s="78"/>
      <c r="EB201" s="78"/>
      <c r="EC201" s="78"/>
      <c r="ED201" s="78"/>
      <c r="EE201" s="78"/>
      <c r="EF201" s="78"/>
      <c r="EG201" s="78"/>
      <c r="EH201" s="78"/>
      <c r="EI201" s="78"/>
      <c r="EJ201" s="78"/>
      <c r="EK201" s="78"/>
      <c r="EL201" s="78"/>
      <c r="EM201" s="78"/>
      <c r="EN201" s="78"/>
      <c r="EO201" s="78"/>
      <c r="EP201" s="78"/>
      <c r="EQ201" s="78"/>
      <c r="ER201" s="78"/>
      <c r="ES201" s="78"/>
      <c r="ET201" s="78"/>
      <c r="EU201" s="78"/>
      <c r="EV201" s="78"/>
      <c r="EW201" s="78"/>
      <c r="EX201" s="78"/>
      <c r="EY201" s="78"/>
      <c r="EZ201" s="78"/>
      <c r="FA201" s="78"/>
      <c r="FB201" s="78"/>
      <c r="FC201" s="78"/>
      <c r="FD201" s="78"/>
      <c r="FE201" s="78"/>
      <c r="FF201" s="78"/>
      <c r="FG201" s="78"/>
      <c r="FH201" s="78"/>
      <c r="FI201" s="78"/>
      <c r="FJ201" s="78"/>
      <c r="FK201" s="78"/>
      <c r="FL201" s="78"/>
      <c r="FM201" s="78"/>
      <c r="FN201" s="78"/>
      <c r="FO201" s="78"/>
      <c r="FP201" s="78"/>
      <c r="FQ201" s="78"/>
      <c r="FR201" s="78"/>
      <c r="FS201" s="78"/>
      <c r="FT201" s="78"/>
      <c r="FU201" s="78"/>
    </row>
    <row r="202" spans="2:177" s="1" customFormat="1" ht="15.75">
      <c r="B202" s="2"/>
      <c r="C202" s="2"/>
      <c r="D202" s="2"/>
      <c r="E202" s="2"/>
      <c r="F202" s="2"/>
      <c r="G202" s="2"/>
      <c r="H202" s="2"/>
      <c r="I202" s="2"/>
      <c r="J202" s="78"/>
      <c r="K202" s="78"/>
      <c r="L202" s="78"/>
      <c r="M202" s="78"/>
      <c r="N202" s="78"/>
      <c r="O202" s="78"/>
      <c r="P202" s="78"/>
      <c r="Q202" s="78"/>
      <c r="R202" s="78"/>
      <c r="S202" s="78"/>
      <c r="T202" s="78"/>
      <c r="U202" s="78"/>
      <c r="V202" s="78"/>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c r="BT202" s="78"/>
      <c r="BU202" s="78"/>
      <c r="BV202" s="78"/>
      <c r="BW202" s="78"/>
      <c r="BX202" s="78"/>
      <c r="BY202" s="78"/>
      <c r="BZ202" s="78"/>
      <c r="CA202" s="78"/>
      <c r="CB202" s="78"/>
      <c r="CC202" s="78"/>
      <c r="CD202" s="78"/>
      <c r="CE202" s="78"/>
      <c r="CF202" s="78"/>
      <c r="CG202" s="78"/>
      <c r="CH202" s="78"/>
      <c r="CI202" s="78"/>
      <c r="CJ202" s="78"/>
      <c r="CK202" s="78"/>
      <c r="CL202" s="78"/>
      <c r="CM202" s="78"/>
      <c r="CN202" s="78"/>
      <c r="CO202" s="78"/>
      <c r="CP202" s="78"/>
      <c r="CQ202" s="78"/>
      <c r="CR202" s="78"/>
      <c r="CS202" s="78"/>
      <c r="CT202" s="78"/>
      <c r="CU202" s="78"/>
      <c r="CV202" s="78"/>
      <c r="CW202" s="78"/>
      <c r="CX202" s="78"/>
      <c r="CY202" s="78"/>
      <c r="CZ202" s="78"/>
      <c r="DA202" s="78"/>
      <c r="DB202" s="78"/>
      <c r="DC202" s="78"/>
      <c r="DD202" s="78"/>
      <c r="DE202" s="78"/>
      <c r="DF202" s="78"/>
      <c r="DG202" s="78"/>
      <c r="DH202" s="78"/>
      <c r="DI202" s="78"/>
      <c r="DJ202" s="78"/>
      <c r="DK202" s="78"/>
      <c r="DL202" s="78"/>
      <c r="DM202" s="78"/>
      <c r="DN202" s="78"/>
      <c r="DO202" s="78"/>
      <c r="DP202" s="78"/>
      <c r="DQ202" s="78"/>
      <c r="DR202" s="78"/>
      <c r="DS202" s="78"/>
      <c r="DT202" s="78"/>
      <c r="DU202" s="78"/>
      <c r="DV202" s="78"/>
      <c r="DW202" s="78"/>
      <c r="DX202" s="78"/>
      <c r="DY202" s="78"/>
      <c r="DZ202" s="78"/>
      <c r="EA202" s="78"/>
      <c r="EB202" s="78"/>
      <c r="EC202" s="78"/>
      <c r="ED202" s="78"/>
      <c r="EE202" s="78"/>
      <c r="EF202" s="78"/>
      <c r="EG202" s="78"/>
      <c r="EH202" s="78"/>
      <c r="EI202" s="78"/>
      <c r="EJ202" s="78"/>
      <c r="EK202" s="78"/>
      <c r="EL202" s="78"/>
      <c r="EM202" s="78"/>
      <c r="EN202" s="78"/>
      <c r="EO202" s="78"/>
      <c r="EP202" s="78"/>
      <c r="EQ202" s="78"/>
      <c r="ER202" s="78"/>
      <c r="ES202" s="78"/>
      <c r="ET202" s="78"/>
      <c r="EU202" s="78"/>
      <c r="EV202" s="78"/>
      <c r="EW202" s="78"/>
      <c r="EX202" s="78"/>
      <c r="EY202" s="78"/>
      <c r="EZ202" s="78"/>
      <c r="FA202" s="78"/>
      <c r="FB202" s="78"/>
      <c r="FC202" s="78"/>
      <c r="FD202" s="78"/>
      <c r="FE202" s="78"/>
      <c r="FF202" s="78"/>
      <c r="FG202" s="78"/>
      <c r="FH202" s="78"/>
      <c r="FI202" s="78"/>
      <c r="FJ202" s="78"/>
      <c r="FK202" s="78"/>
      <c r="FL202" s="78"/>
      <c r="FM202" s="78"/>
      <c r="FN202" s="78"/>
      <c r="FO202" s="78"/>
      <c r="FP202" s="78"/>
      <c r="FQ202" s="78"/>
      <c r="FR202" s="78"/>
      <c r="FS202" s="78"/>
      <c r="FT202" s="78"/>
      <c r="FU202" s="78"/>
    </row>
    <row r="203" spans="2:177" s="1" customFormat="1" ht="15.75">
      <c r="B203" s="2"/>
      <c r="C203" s="2"/>
      <c r="D203" s="2"/>
      <c r="E203" s="2"/>
      <c r="F203" s="2"/>
      <c r="G203" s="2"/>
      <c r="H203" s="2"/>
      <c r="I203" s="2"/>
      <c r="J203" s="78"/>
      <c r="K203" s="78"/>
      <c r="L203" s="78"/>
      <c r="M203" s="78"/>
      <c r="N203" s="78"/>
      <c r="O203" s="78"/>
      <c r="P203" s="78"/>
      <c r="Q203" s="78"/>
      <c r="R203" s="78"/>
      <c r="S203" s="78"/>
      <c r="T203" s="78"/>
      <c r="U203" s="78"/>
      <c r="V203" s="78"/>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c r="BT203" s="78"/>
      <c r="BU203" s="78"/>
      <c r="BV203" s="78"/>
      <c r="BW203" s="78"/>
      <c r="BX203" s="78"/>
      <c r="BY203" s="78"/>
      <c r="BZ203" s="78"/>
      <c r="CA203" s="78"/>
      <c r="CB203" s="78"/>
      <c r="CC203" s="78"/>
      <c r="CD203" s="78"/>
      <c r="CE203" s="78"/>
      <c r="CF203" s="78"/>
      <c r="CG203" s="78"/>
      <c r="CH203" s="78"/>
      <c r="CI203" s="78"/>
      <c r="CJ203" s="78"/>
      <c r="CK203" s="78"/>
      <c r="CL203" s="78"/>
      <c r="CM203" s="78"/>
      <c r="CN203" s="78"/>
      <c r="CO203" s="78"/>
      <c r="CP203" s="78"/>
      <c r="CQ203" s="78"/>
      <c r="CR203" s="78"/>
      <c r="CS203" s="78"/>
      <c r="CT203" s="78"/>
      <c r="CU203" s="78"/>
      <c r="CV203" s="78"/>
      <c r="CW203" s="78"/>
      <c r="CX203" s="78"/>
      <c r="CY203" s="78"/>
      <c r="CZ203" s="78"/>
      <c r="DA203" s="78"/>
      <c r="DB203" s="78"/>
      <c r="DC203" s="78"/>
      <c r="DD203" s="78"/>
      <c r="DE203" s="78"/>
      <c r="DF203" s="78"/>
      <c r="DG203" s="78"/>
      <c r="DH203" s="78"/>
      <c r="DI203" s="78"/>
      <c r="DJ203" s="78"/>
      <c r="DK203" s="78"/>
      <c r="DL203" s="78"/>
      <c r="DM203" s="78"/>
      <c r="DN203" s="78"/>
      <c r="DO203" s="78"/>
      <c r="DP203" s="78"/>
      <c r="DQ203" s="78"/>
      <c r="DR203" s="78"/>
      <c r="DS203" s="78"/>
      <c r="DT203" s="78"/>
      <c r="DU203" s="78"/>
      <c r="DV203" s="78"/>
      <c r="DW203" s="78"/>
      <c r="DX203" s="78"/>
      <c r="DY203" s="78"/>
      <c r="DZ203" s="78"/>
      <c r="EA203" s="78"/>
      <c r="EB203" s="78"/>
      <c r="EC203" s="78"/>
      <c r="ED203" s="78"/>
      <c r="EE203" s="78"/>
      <c r="EF203" s="78"/>
      <c r="EG203" s="78"/>
      <c r="EH203" s="78"/>
      <c r="EI203" s="78"/>
      <c r="EJ203" s="78"/>
      <c r="EK203" s="78"/>
      <c r="EL203" s="78"/>
      <c r="EM203" s="78"/>
      <c r="EN203" s="78"/>
      <c r="EO203" s="78"/>
      <c r="EP203" s="78"/>
      <c r="EQ203" s="78"/>
      <c r="ER203" s="78"/>
      <c r="ES203" s="78"/>
      <c r="ET203" s="78"/>
      <c r="EU203" s="78"/>
      <c r="EV203" s="78"/>
      <c r="EW203" s="78"/>
      <c r="EX203" s="78"/>
      <c r="EY203" s="78"/>
      <c r="EZ203" s="78"/>
      <c r="FA203" s="78"/>
      <c r="FB203" s="78"/>
      <c r="FC203" s="78"/>
      <c r="FD203" s="78"/>
      <c r="FE203" s="78"/>
      <c r="FF203" s="78"/>
      <c r="FG203" s="78"/>
      <c r="FH203" s="78"/>
      <c r="FI203" s="78"/>
      <c r="FJ203" s="78"/>
      <c r="FK203" s="78"/>
      <c r="FL203" s="78"/>
      <c r="FM203" s="78"/>
      <c r="FN203" s="78"/>
      <c r="FO203" s="78"/>
      <c r="FP203" s="78"/>
      <c r="FQ203" s="78"/>
      <c r="FR203" s="78"/>
      <c r="FS203" s="78"/>
      <c r="FT203" s="78"/>
      <c r="FU203" s="78"/>
    </row>
    <row r="204" spans="2:177" s="1" customFormat="1" ht="15.75">
      <c r="B204" s="2"/>
      <c r="C204" s="2"/>
      <c r="D204" s="2"/>
      <c r="E204" s="2"/>
      <c r="F204" s="2"/>
      <c r="G204" s="2"/>
      <c r="H204" s="2"/>
      <c r="I204" s="2"/>
      <c r="J204" s="78"/>
      <c r="K204" s="78"/>
      <c r="L204" s="78"/>
      <c r="M204" s="78"/>
      <c r="N204" s="78"/>
      <c r="O204" s="78"/>
      <c r="P204" s="78"/>
      <c r="Q204" s="78"/>
      <c r="R204" s="78"/>
      <c r="S204" s="78"/>
      <c r="T204" s="78"/>
      <c r="U204" s="78"/>
      <c r="V204" s="78"/>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c r="BN204" s="78"/>
      <c r="BO204" s="78"/>
      <c r="BP204" s="78"/>
      <c r="BQ204" s="78"/>
      <c r="BR204" s="78"/>
      <c r="BS204" s="78"/>
      <c r="BT204" s="78"/>
      <c r="BU204" s="78"/>
      <c r="BV204" s="78"/>
      <c r="BW204" s="78"/>
      <c r="BX204" s="78"/>
      <c r="BY204" s="78"/>
      <c r="BZ204" s="78"/>
      <c r="CA204" s="78"/>
      <c r="CB204" s="78"/>
      <c r="CC204" s="78"/>
      <c r="CD204" s="78"/>
      <c r="CE204" s="78"/>
      <c r="CF204" s="78"/>
      <c r="CG204" s="78"/>
      <c r="CH204" s="78"/>
      <c r="CI204" s="78"/>
      <c r="CJ204" s="78"/>
      <c r="CK204" s="78"/>
      <c r="CL204" s="78"/>
      <c r="CM204" s="78"/>
      <c r="CN204" s="78"/>
      <c r="CO204" s="78"/>
      <c r="CP204" s="78"/>
      <c r="CQ204" s="78"/>
      <c r="CR204" s="78"/>
      <c r="CS204" s="78"/>
      <c r="CT204" s="78"/>
      <c r="CU204" s="78"/>
      <c r="CV204" s="78"/>
      <c r="CW204" s="78"/>
      <c r="CX204" s="78"/>
      <c r="CY204" s="78"/>
      <c r="CZ204" s="78"/>
      <c r="DA204" s="78"/>
      <c r="DB204" s="78"/>
      <c r="DC204" s="78"/>
      <c r="DD204" s="78"/>
      <c r="DE204" s="78"/>
      <c r="DF204" s="78"/>
      <c r="DG204" s="78"/>
      <c r="DH204" s="78"/>
      <c r="DI204" s="78"/>
      <c r="DJ204" s="78"/>
      <c r="DK204" s="78"/>
      <c r="DL204" s="78"/>
      <c r="DM204" s="78"/>
      <c r="DN204" s="78"/>
      <c r="DO204" s="78"/>
      <c r="DP204" s="78"/>
      <c r="DQ204" s="78"/>
      <c r="DR204" s="78"/>
      <c r="DS204" s="78"/>
      <c r="DT204" s="78"/>
      <c r="DU204" s="78"/>
      <c r="DV204" s="78"/>
      <c r="DW204" s="78"/>
      <c r="DX204" s="78"/>
      <c r="DY204" s="78"/>
      <c r="DZ204" s="78"/>
      <c r="EA204" s="78"/>
      <c r="EB204" s="78"/>
      <c r="EC204" s="78"/>
      <c r="ED204" s="78"/>
      <c r="EE204" s="78"/>
      <c r="EF204" s="78"/>
      <c r="EG204" s="78"/>
      <c r="EH204" s="78"/>
      <c r="EI204" s="78"/>
      <c r="EJ204" s="78"/>
      <c r="EK204" s="78"/>
      <c r="EL204" s="78"/>
      <c r="EM204" s="78"/>
      <c r="EN204" s="78"/>
      <c r="EO204" s="78"/>
      <c r="EP204" s="78"/>
      <c r="EQ204" s="78"/>
      <c r="ER204" s="78"/>
      <c r="ES204" s="78"/>
      <c r="ET204" s="78"/>
      <c r="EU204" s="78"/>
      <c r="EV204" s="78"/>
      <c r="EW204" s="78"/>
      <c r="EX204" s="78"/>
      <c r="EY204" s="78"/>
      <c r="EZ204" s="78"/>
      <c r="FA204" s="78"/>
      <c r="FB204" s="78"/>
      <c r="FC204" s="78"/>
      <c r="FD204" s="78"/>
      <c r="FE204" s="78"/>
      <c r="FF204" s="78"/>
      <c r="FG204" s="78"/>
      <c r="FH204" s="78"/>
      <c r="FI204" s="78"/>
      <c r="FJ204" s="78"/>
      <c r="FK204" s="78"/>
      <c r="FL204" s="78"/>
      <c r="FM204" s="78"/>
      <c r="FN204" s="78"/>
      <c r="FO204" s="78"/>
      <c r="FP204" s="78"/>
      <c r="FQ204" s="78"/>
      <c r="FR204" s="78"/>
      <c r="FS204" s="78"/>
      <c r="FT204" s="78"/>
      <c r="FU204" s="78"/>
    </row>
    <row r="205" spans="10:177" s="1" customFormat="1" ht="15.75">
      <c r="J205" s="78"/>
      <c r="K205" s="78"/>
      <c r="L205" s="78"/>
      <c r="M205" s="78"/>
      <c r="N205" s="78"/>
      <c r="O205" s="78"/>
      <c r="P205" s="78"/>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c r="BR205" s="78"/>
      <c r="BS205" s="78"/>
      <c r="BT205" s="78"/>
      <c r="BU205" s="78"/>
      <c r="BV205" s="78"/>
      <c r="BW205" s="78"/>
      <c r="BX205" s="78"/>
      <c r="BY205" s="78"/>
      <c r="BZ205" s="78"/>
      <c r="CA205" s="78"/>
      <c r="CB205" s="78"/>
      <c r="CC205" s="78"/>
      <c r="CD205" s="78"/>
      <c r="CE205" s="78"/>
      <c r="CF205" s="78"/>
      <c r="CG205" s="78"/>
      <c r="CH205" s="78"/>
      <c r="CI205" s="78"/>
      <c r="CJ205" s="78"/>
      <c r="CK205" s="78"/>
      <c r="CL205" s="78"/>
      <c r="CM205" s="78"/>
      <c r="CN205" s="78"/>
      <c r="CO205" s="78"/>
      <c r="CP205" s="78"/>
      <c r="CQ205" s="78"/>
      <c r="CR205" s="78"/>
      <c r="CS205" s="78"/>
      <c r="CT205" s="78"/>
      <c r="CU205" s="78"/>
      <c r="CV205" s="78"/>
      <c r="CW205" s="78"/>
      <c r="CX205" s="78"/>
      <c r="CY205" s="78"/>
      <c r="CZ205" s="78"/>
      <c r="DA205" s="78"/>
      <c r="DB205" s="78"/>
      <c r="DC205" s="78"/>
      <c r="DD205" s="78"/>
      <c r="DE205" s="78"/>
      <c r="DF205" s="78"/>
      <c r="DG205" s="78"/>
      <c r="DH205" s="78"/>
      <c r="DI205" s="78"/>
      <c r="DJ205" s="78"/>
      <c r="DK205" s="78"/>
      <c r="DL205" s="78"/>
      <c r="DM205" s="78"/>
      <c r="DN205" s="78"/>
      <c r="DO205" s="78"/>
      <c r="DP205" s="78"/>
      <c r="DQ205" s="78"/>
      <c r="DR205" s="78"/>
      <c r="DS205" s="78"/>
      <c r="DT205" s="78"/>
      <c r="DU205" s="78"/>
      <c r="DV205" s="78"/>
      <c r="DW205" s="78"/>
      <c r="DX205" s="78"/>
      <c r="DY205" s="78"/>
      <c r="DZ205" s="78"/>
      <c r="EA205" s="78"/>
      <c r="EB205" s="78"/>
      <c r="EC205" s="78"/>
      <c r="ED205" s="78"/>
      <c r="EE205" s="78"/>
      <c r="EF205" s="78"/>
      <c r="EG205" s="78"/>
      <c r="EH205" s="78"/>
      <c r="EI205" s="78"/>
      <c r="EJ205" s="78"/>
      <c r="EK205" s="78"/>
      <c r="EL205" s="78"/>
      <c r="EM205" s="78"/>
      <c r="EN205" s="78"/>
      <c r="EO205" s="78"/>
      <c r="EP205" s="78"/>
      <c r="EQ205" s="78"/>
      <c r="ER205" s="78"/>
      <c r="ES205" s="78"/>
      <c r="ET205" s="78"/>
      <c r="EU205" s="78"/>
      <c r="EV205" s="78"/>
      <c r="EW205" s="78"/>
      <c r="EX205" s="78"/>
      <c r="EY205" s="78"/>
      <c r="EZ205" s="78"/>
      <c r="FA205" s="78"/>
      <c r="FB205" s="78"/>
      <c r="FC205" s="78"/>
      <c r="FD205" s="78"/>
      <c r="FE205" s="78"/>
      <c r="FF205" s="78"/>
      <c r="FG205" s="78"/>
      <c r="FH205" s="78"/>
      <c r="FI205" s="78"/>
      <c r="FJ205" s="78"/>
      <c r="FK205" s="78"/>
      <c r="FL205" s="78"/>
      <c r="FM205" s="78"/>
      <c r="FN205" s="78"/>
      <c r="FO205" s="78"/>
      <c r="FP205" s="78"/>
      <c r="FQ205" s="78"/>
      <c r="FR205" s="78"/>
      <c r="FS205" s="78"/>
      <c r="FT205" s="78"/>
      <c r="FU205" s="78"/>
    </row>
    <row r="206" spans="10:177" s="1" customFormat="1" ht="15.75">
      <c r="J206" s="78"/>
      <c r="K206" s="78"/>
      <c r="L206" s="78"/>
      <c r="M206" s="78"/>
      <c r="N206" s="78"/>
      <c r="O206" s="78"/>
      <c r="P206" s="78"/>
      <c r="Q206" s="78"/>
      <c r="R206" s="78"/>
      <c r="S206" s="78"/>
      <c r="T206" s="78"/>
      <c r="U206" s="78"/>
      <c r="V206" s="78"/>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c r="BN206" s="78"/>
      <c r="BO206" s="78"/>
      <c r="BP206" s="78"/>
      <c r="BQ206" s="78"/>
      <c r="BR206" s="78"/>
      <c r="BS206" s="78"/>
      <c r="BT206" s="78"/>
      <c r="BU206" s="78"/>
      <c r="BV206" s="78"/>
      <c r="BW206" s="78"/>
      <c r="BX206" s="78"/>
      <c r="BY206" s="78"/>
      <c r="BZ206" s="78"/>
      <c r="CA206" s="78"/>
      <c r="CB206" s="78"/>
      <c r="CC206" s="78"/>
      <c r="CD206" s="78"/>
      <c r="CE206" s="78"/>
      <c r="CF206" s="78"/>
      <c r="CG206" s="78"/>
      <c r="CH206" s="78"/>
      <c r="CI206" s="78"/>
      <c r="CJ206" s="78"/>
      <c r="CK206" s="78"/>
      <c r="CL206" s="78"/>
      <c r="CM206" s="78"/>
      <c r="CN206" s="78"/>
      <c r="CO206" s="78"/>
      <c r="CP206" s="78"/>
      <c r="CQ206" s="78"/>
      <c r="CR206" s="78"/>
      <c r="CS206" s="78"/>
      <c r="CT206" s="78"/>
      <c r="CU206" s="78"/>
      <c r="CV206" s="78"/>
      <c r="CW206" s="78"/>
      <c r="CX206" s="78"/>
      <c r="CY206" s="78"/>
      <c r="CZ206" s="78"/>
      <c r="DA206" s="78"/>
      <c r="DB206" s="78"/>
      <c r="DC206" s="78"/>
      <c r="DD206" s="78"/>
      <c r="DE206" s="78"/>
      <c r="DF206" s="78"/>
      <c r="DG206" s="78"/>
      <c r="DH206" s="78"/>
      <c r="DI206" s="78"/>
      <c r="DJ206" s="78"/>
      <c r="DK206" s="78"/>
      <c r="DL206" s="78"/>
      <c r="DM206" s="78"/>
      <c r="DN206" s="78"/>
      <c r="DO206" s="78"/>
      <c r="DP206" s="78"/>
      <c r="DQ206" s="78"/>
      <c r="DR206" s="78"/>
      <c r="DS206" s="78"/>
      <c r="DT206" s="78"/>
      <c r="DU206" s="78"/>
      <c r="DV206" s="78"/>
      <c r="DW206" s="78"/>
      <c r="DX206" s="78"/>
      <c r="DY206" s="78"/>
      <c r="DZ206" s="78"/>
      <c r="EA206" s="78"/>
      <c r="EB206" s="78"/>
      <c r="EC206" s="78"/>
      <c r="ED206" s="78"/>
      <c r="EE206" s="78"/>
      <c r="EF206" s="78"/>
      <c r="EG206" s="78"/>
      <c r="EH206" s="78"/>
      <c r="EI206" s="78"/>
      <c r="EJ206" s="78"/>
      <c r="EK206" s="78"/>
      <c r="EL206" s="78"/>
      <c r="EM206" s="78"/>
      <c r="EN206" s="78"/>
      <c r="EO206" s="78"/>
      <c r="EP206" s="78"/>
      <c r="EQ206" s="78"/>
      <c r="ER206" s="78"/>
      <c r="ES206" s="78"/>
      <c r="ET206" s="78"/>
      <c r="EU206" s="78"/>
      <c r="EV206" s="78"/>
      <c r="EW206" s="78"/>
      <c r="EX206" s="78"/>
      <c r="EY206" s="78"/>
      <c r="EZ206" s="78"/>
      <c r="FA206" s="78"/>
      <c r="FB206" s="78"/>
      <c r="FC206" s="78"/>
      <c r="FD206" s="78"/>
      <c r="FE206" s="78"/>
      <c r="FF206" s="78"/>
      <c r="FG206" s="78"/>
      <c r="FH206" s="78"/>
      <c r="FI206" s="78"/>
      <c r="FJ206" s="78"/>
      <c r="FK206" s="78"/>
      <c r="FL206" s="78"/>
      <c r="FM206" s="78"/>
      <c r="FN206" s="78"/>
      <c r="FO206" s="78"/>
      <c r="FP206" s="78"/>
      <c r="FQ206" s="78"/>
      <c r="FR206" s="78"/>
      <c r="FS206" s="78"/>
      <c r="FT206" s="78"/>
      <c r="FU206" s="78"/>
    </row>
    <row r="207" spans="10:177" s="1" customFormat="1" ht="15.75">
      <c r="J207" s="78"/>
      <c r="K207" s="78"/>
      <c r="L207" s="78"/>
      <c r="M207" s="78"/>
      <c r="N207" s="78"/>
      <c r="O207" s="78"/>
      <c r="P207" s="78"/>
      <c r="Q207" s="78"/>
      <c r="R207" s="78"/>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c r="BN207" s="78"/>
      <c r="BO207" s="78"/>
      <c r="BP207" s="78"/>
      <c r="BQ207" s="78"/>
      <c r="BR207" s="78"/>
      <c r="BS207" s="78"/>
      <c r="BT207" s="78"/>
      <c r="BU207" s="78"/>
      <c r="BV207" s="78"/>
      <c r="BW207" s="78"/>
      <c r="BX207" s="78"/>
      <c r="BY207" s="78"/>
      <c r="BZ207" s="78"/>
      <c r="CA207" s="78"/>
      <c r="CB207" s="78"/>
      <c r="CC207" s="78"/>
      <c r="CD207" s="78"/>
      <c r="CE207" s="78"/>
      <c r="CF207" s="78"/>
      <c r="CG207" s="78"/>
      <c r="CH207" s="78"/>
      <c r="CI207" s="78"/>
      <c r="CJ207" s="78"/>
      <c r="CK207" s="78"/>
      <c r="CL207" s="78"/>
      <c r="CM207" s="78"/>
      <c r="CN207" s="78"/>
      <c r="CO207" s="78"/>
      <c r="CP207" s="78"/>
      <c r="CQ207" s="78"/>
      <c r="CR207" s="78"/>
      <c r="CS207" s="78"/>
      <c r="CT207" s="78"/>
      <c r="CU207" s="78"/>
      <c r="CV207" s="78"/>
      <c r="CW207" s="78"/>
      <c r="CX207" s="78"/>
      <c r="CY207" s="78"/>
      <c r="CZ207" s="78"/>
      <c r="DA207" s="78"/>
      <c r="DB207" s="78"/>
      <c r="DC207" s="78"/>
      <c r="DD207" s="78"/>
      <c r="DE207" s="78"/>
      <c r="DF207" s="78"/>
      <c r="DG207" s="78"/>
      <c r="DH207" s="78"/>
      <c r="DI207" s="78"/>
      <c r="DJ207" s="78"/>
      <c r="DK207" s="78"/>
      <c r="DL207" s="78"/>
      <c r="DM207" s="78"/>
      <c r="DN207" s="78"/>
      <c r="DO207" s="78"/>
      <c r="DP207" s="78"/>
      <c r="DQ207" s="78"/>
      <c r="DR207" s="78"/>
      <c r="DS207" s="78"/>
      <c r="DT207" s="78"/>
      <c r="DU207" s="78"/>
      <c r="DV207" s="78"/>
      <c r="DW207" s="78"/>
      <c r="DX207" s="78"/>
      <c r="DY207" s="78"/>
      <c r="DZ207" s="78"/>
      <c r="EA207" s="78"/>
      <c r="EB207" s="78"/>
      <c r="EC207" s="78"/>
      <c r="ED207" s="78"/>
      <c r="EE207" s="78"/>
      <c r="EF207" s="78"/>
      <c r="EG207" s="78"/>
      <c r="EH207" s="78"/>
      <c r="EI207" s="78"/>
      <c r="EJ207" s="78"/>
      <c r="EK207" s="78"/>
      <c r="EL207" s="78"/>
      <c r="EM207" s="78"/>
      <c r="EN207" s="78"/>
      <c r="EO207" s="78"/>
      <c r="EP207" s="78"/>
      <c r="EQ207" s="78"/>
      <c r="ER207" s="78"/>
      <c r="ES207" s="78"/>
      <c r="ET207" s="78"/>
      <c r="EU207" s="78"/>
      <c r="EV207" s="78"/>
      <c r="EW207" s="78"/>
      <c r="EX207" s="78"/>
      <c r="EY207" s="78"/>
      <c r="EZ207" s="78"/>
      <c r="FA207" s="78"/>
      <c r="FB207" s="78"/>
      <c r="FC207" s="78"/>
      <c r="FD207" s="78"/>
      <c r="FE207" s="78"/>
      <c r="FF207" s="78"/>
      <c r="FG207" s="78"/>
      <c r="FH207" s="78"/>
      <c r="FI207" s="78"/>
      <c r="FJ207" s="78"/>
      <c r="FK207" s="78"/>
      <c r="FL207" s="78"/>
      <c r="FM207" s="78"/>
      <c r="FN207" s="78"/>
      <c r="FO207" s="78"/>
      <c r="FP207" s="78"/>
      <c r="FQ207" s="78"/>
      <c r="FR207" s="78"/>
      <c r="FS207" s="78"/>
      <c r="FT207" s="78"/>
      <c r="FU207" s="78"/>
    </row>
    <row r="208" spans="10:177" s="1" customFormat="1" ht="15.75">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c r="BN208" s="78"/>
      <c r="BO208" s="78"/>
      <c r="BP208" s="78"/>
      <c r="BQ208" s="78"/>
      <c r="BR208" s="78"/>
      <c r="BS208" s="78"/>
      <c r="BT208" s="78"/>
      <c r="BU208" s="78"/>
      <c r="BV208" s="78"/>
      <c r="BW208" s="78"/>
      <c r="BX208" s="78"/>
      <c r="BY208" s="78"/>
      <c r="BZ208" s="78"/>
      <c r="CA208" s="78"/>
      <c r="CB208" s="78"/>
      <c r="CC208" s="78"/>
      <c r="CD208" s="78"/>
      <c r="CE208" s="78"/>
      <c r="CF208" s="78"/>
      <c r="CG208" s="78"/>
      <c r="CH208" s="78"/>
      <c r="CI208" s="78"/>
      <c r="CJ208" s="78"/>
      <c r="CK208" s="78"/>
      <c r="CL208" s="78"/>
      <c r="CM208" s="78"/>
      <c r="CN208" s="78"/>
      <c r="CO208" s="78"/>
      <c r="CP208" s="78"/>
      <c r="CQ208" s="78"/>
      <c r="CR208" s="78"/>
      <c r="CS208" s="78"/>
      <c r="CT208" s="78"/>
      <c r="CU208" s="78"/>
      <c r="CV208" s="78"/>
      <c r="CW208" s="78"/>
      <c r="CX208" s="78"/>
      <c r="CY208" s="78"/>
      <c r="CZ208" s="78"/>
      <c r="DA208" s="78"/>
      <c r="DB208" s="78"/>
      <c r="DC208" s="78"/>
      <c r="DD208" s="78"/>
      <c r="DE208" s="78"/>
      <c r="DF208" s="78"/>
      <c r="DG208" s="78"/>
      <c r="DH208" s="78"/>
      <c r="DI208" s="78"/>
      <c r="DJ208" s="78"/>
      <c r="DK208" s="78"/>
      <c r="DL208" s="78"/>
      <c r="DM208" s="78"/>
      <c r="DN208" s="78"/>
      <c r="DO208" s="78"/>
      <c r="DP208" s="78"/>
      <c r="DQ208" s="78"/>
      <c r="DR208" s="78"/>
      <c r="DS208" s="78"/>
      <c r="DT208" s="78"/>
      <c r="DU208" s="78"/>
      <c r="DV208" s="78"/>
      <c r="DW208" s="78"/>
      <c r="DX208" s="78"/>
      <c r="DY208" s="78"/>
      <c r="DZ208" s="78"/>
      <c r="EA208" s="78"/>
      <c r="EB208" s="78"/>
      <c r="EC208" s="78"/>
      <c r="ED208" s="78"/>
      <c r="EE208" s="78"/>
      <c r="EF208" s="78"/>
      <c r="EG208" s="78"/>
      <c r="EH208" s="78"/>
      <c r="EI208" s="78"/>
      <c r="EJ208" s="78"/>
      <c r="EK208" s="78"/>
      <c r="EL208" s="78"/>
      <c r="EM208" s="78"/>
      <c r="EN208" s="78"/>
      <c r="EO208" s="78"/>
      <c r="EP208" s="78"/>
      <c r="EQ208" s="78"/>
      <c r="ER208" s="78"/>
      <c r="ES208" s="78"/>
      <c r="ET208" s="78"/>
      <c r="EU208" s="78"/>
      <c r="EV208" s="78"/>
      <c r="EW208" s="78"/>
      <c r="EX208" s="78"/>
      <c r="EY208" s="78"/>
      <c r="EZ208" s="78"/>
      <c r="FA208" s="78"/>
      <c r="FB208" s="78"/>
      <c r="FC208" s="78"/>
      <c r="FD208" s="78"/>
      <c r="FE208" s="78"/>
      <c r="FF208" s="78"/>
      <c r="FG208" s="78"/>
      <c r="FH208" s="78"/>
      <c r="FI208" s="78"/>
      <c r="FJ208" s="78"/>
      <c r="FK208" s="78"/>
      <c r="FL208" s="78"/>
      <c r="FM208" s="78"/>
      <c r="FN208" s="78"/>
      <c r="FO208" s="78"/>
      <c r="FP208" s="78"/>
      <c r="FQ208" s="78"/>
      <c r="FR208" s="78"/>
      <c r="FS208" s="78"/>
      <c r="FT208" s="78"/>
      <c r="FU208" s="78"/>
    </row>
    <row r="209" spans="10:177" s="1" customFormat="1" ht="15.75">
      <c r="J209" s="78"/>
      <c r="K209" s="78"/>
      <c r="L209" s="78"/>
      <c r="M209" s="78"/>
      <c r="N209" s="78"/>
      <c r="O209" s="78"/>
      <c r="P209" s="78"/>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c r="BN209" s="78"/>
      <c r="BO209" s="78"/>
      <c r="BP209" s="78"/>
      <c r="BQ209" s="78"/>
      <c r="BR209" s="78"/>
      <c r="BS209" s="78"/>
      <c r="BT209" s="78"/>
      <c r="BU209" s="78"/>
      <c r="BV209" s="78"/>
      <c r="BW209" s="78"/>
      <c r="BX209" s="78"/>
      <c r="BY209" s="78"/>
      <c r="BZ209" s="78"/>
      <c r="CA209" s="78"/>
      <c r="CB209" s="78"/>
      <c r="CC209" s="78"/>
      <c r="CD209" s="78"/>
      <c r="CE209" s="78"/>
      <c r="CF209" s="78"/>
      <c r="CG209" s="78"/>
      <c r="CH209" s="78"/>
      <c r="CI209" s="78"/>
      <c r="CJ209" s="78"/>
      <c r="CK209" s="78"/>
      <c r="CL209" s="78"/>
      <c r="CM209" s="78"/>
      <c r="CN209" s="78"/>
      <c r="CO209" s="78"/>
      <c r="CP209" s="78"/>
      <c r="CQ209" s="78"/>
      <c r="CR209" s="78"/>
      <c r="CS209" s="78"/>
      <c r="CT209" s="78"/>
      <c r="CU209" s="78"/>
      <c r="CV209" s="78"/>
      <c r="CW209" s="78"/>
      <c r="CX209" s="78"/>
      <c r="CY209" s="78"/>
      <c r="CZ209" s="78"/>
      <c r="DA209" s="78"/>
      <c r="DB209" s="78"/>
      <c r="DC209" s="78"/>
      <c r="DD209" s="78"/>
      <c r="DE209" s="78"/>
      <c r="DF209" s="78"/>
      <c r="DG209" s="78"/>
      <c r="DH209" s="78"/>
      <c r="DI209" s="78"/>
      <c r="DJ209" s="78"/>
      <c r="DK209" s="78"/>
      <c r="DL209" s="78"/>
      <c r="DM209" s="78"/>
      <c r="DN209" s="78"/>
      <c r="DO209" s="78"/>
      <c r="DP209" s="78"/>
      <c r="DQ209" s="78"/>
      <c r="DR209" s="78"/>
      <c r="DS209" s="78"/>
      <c r="DT209" s="78"/>
      <c r="DU209" s="78"/>
      <c r="DV209" s="78"/>
      <c r="DW209" s="78"/>
      <c r="DX209" s="78"/>
      <c r="DY209" s="78"/>
      <c r="DZ209" s="78"/>
      <c r="EA209" s="78"/>
      <c r="EB209" s="78"/>
      <c r="EC209" s="78"/>
      <c r="ED209" s="78"/>
      <c r="EE209" s="78"/>
      <c r="EF209" s="78"/>
      <c r="EG209" s="78"/>
      <c r="EH209" s="78"/>
      <c r="EI209" s="78"/>
      <c r="EJ209" s="78"/>
      <c r="EK209" s="78"/>
      <c r="EL209" s="78"/>
      <c r="EM209" s="78"/>
      <c r="EN209" s="78"/>
      <c r="EO209" s="78"/>
      <c r="EP209" s="78"/>
      <c r="EQ209" s="78"/>
      <c r="ER209" s="78"/>
      <c r="ES209" s="78"/>
      <c r="ET209" s="78"/>
      <c r="EU209" s="78"/>
      <c r="EV209" s="78"/>
      <c r="EW209" s="78"/>
      <c r="EX209" s="78"/>
      <c r="EY209" s="78"/>
      <c r="EZ209" s="78"/>
      <c r="FA209" s="78"/>
      <c r="FB209" s="78"/>
      <c r="FC209" s="78"/>
      <c r="FD209" s="78"/>
      <c r="FE209" s="78"/>
      <c r="FF209" s="78"/>
      <c r="FG209" s="78"/>
      <c r="FH209" s="78"/>
      <c r="FI209" s="78"/>
      <c r="FJ209" s="78"/>
      <c r="FK209" s="78"/>
      <c r="FL209" s="78"/>
      <c r="FM209" s="78"/>
      <c r="FN209" s="78"/>
      <c r="FO209" s="78"/>
      <c r="FP209" s="78"/>
      <c r="FQ209" s="78"/>
      <c r="FR209" s="78"/>
      <c r="FS209" s="78"/>
      <c r="FT209" s="78"/>
      <c r="FU209" s="78"/>
    </row>
    <row r="210" spans="10:177" s="1" customFormat="1" ht="15.75">
      <c r="J210" s="78"/>
      <c r="K210" s="78"/>
      <c r="L210" s="78"/>
      <c r="M210" s="78"/>
      <c r="N210" s="78"/>
      <c r="O210" s="78"/>
      <c r="P210" s="78"/>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c r="BN210" s="78"/>
      <c r="BO210" s="78"/>
      <c r="BP210" s="78"/>
      <c r="BQ210" s="78"/>
      <c r="BR210" s="78"/>
      <c r="BS210" s="78"/>
      <c r="BT210" s="78"/>
      <c r="BU210" s="78"/>
      <c r="BV210" s="78"/>
      <c r="BW210" s="78"/>
      <c r="BX210" s="78"/>
      <c r="BY210" s="78"/>
      <c r="BZ210" s="78"/>
      <c r="CA210" s="78"/>
      <c r="CB210" s="78"/>
      <c r="CC210" s="78"/>
      <c r="CD210" s="78"/>
      <c r="CE210" s="78"/>
      <c r="CF210" s="78"/>
      <c r="CG210" s="78"/>
      <c r="CH210" s="78"/>
      <c r="CI210" s="78"/>
      <c r="CJ210" s="78"/>
      <c r="CK210" s="78"/>
      <c r="CL210" s="78"/>
      <c r="CM210" s="78"/>
      <c r="CN210" s="78"/>
      <c r="CO210" s="78"/>
      <c r="CP210" s="78"/>
      <c r="CQ210" s="78"/>
      <c r="CR210" s="78"/>
      <c r="CS210" s="78"/>
      <c r="CT210" s="78"/>
      <c r="CU210" s="78"/>
      <c r="CV210" s="78"/>
      <c r="CW210" s="78"/>
      <c r="CX210" s="78"/>
      <c r="CY210" s="78"/>
      <c r="CZ210" s="78"/>
      <c r="DA210" s="78"/>
      <c r="DB210" s="78"/>
      <c r="DC210" s="78"/>
      <c r="DD210" s="78"/>
      <c r="DE210" s="78"/>
      <c r="DF210" s="78"/>
      <c r="DG210" s="78"/>
      <c r="DH210" s="78"/>
      <c r="DI210" s="78"/>
      <c r="DJ210" s="78"/>
      <c r="DK210" s="78"/>
      <c r="DL210" s="78"/>
      <c r="DM210" s="78"/>
      <c r="DN210" s="78"/>
      <c r="DO210" s="78"/>
      <c r="DP210" s="78"/>
      <c r="DQ210" s="78"/>
      <c r="DR210" s="78"/>
      <c r="DS210" s="78"/>
      <c r="DT210" s="78"/>
      <c r="DU210" s="78"/>
      <c r="DV210" s="78"/>
      <c r="DW210" s="78"/>
      <c r="DX210" s="78"/>
      <c r="DY210" s="78"/>
      <c r="DZ210" s="78"/>
      <c r="EA210" s="78"/>
      <c r="EB210" s="78"/>
      <c r="EC210" s="78"/>
      <c r="ED210" s="78"/>
      <c r="EE210" s="78"/>
      <c r="EF210" s="78"/>
      <c r="EG210" s="78"/>
      <c r="EH210" s="78"/>
      <c r="EI210" s="78"/>
      <c r="EJ210" s="78"/>
      <c r="EK210" s="78"/>
      <c r="EL210" s="78"/>
      <c r="EM210" s="78"/>
      <c r="EN210" s="78"/>
      <c r="EO210" s="78"/>
      <c r="EP210" s="78"/>
      <c r="EQ210" s="78"/>
      <c r="ER210" s="78"/>
      <c r="ES210" s="78"/>
      <c r="ET210" s="78"/>
      <c r="EU210" s="78"/>
      <c r="EV210" s="78"/>
      <c r="EW210" s="78"/>
      <c r="EX210" s="78"/>
      <c r="EY210" s="78"/>
      <c r="EZ210" s="78"/>
      <c r="FA210" s="78"/>
      <c r="FB210" s="78"/>
      <c r="FC210" s="78"/>
      <c r="FD210" s="78"/>
      <c r="FE210" s="78"/>
      <c r="FF210" s="78"/>
      <c r="FG210" s="78"/>
      <c r="FH210" s="78"/>
      <c r="FI210" s="78"/>
      <c r="FJ210" s="78"/>
      <c r="FK210" s="78"/>
      <c r="FL210" s="78"/>
      <c r="FM210" s="78"/>
      <c r="FN210" s="78"/>
      <c r="FO210" s="78"/>
      <c r="FP210" s="78"/>
      <c r="FQ210" s="78"/>
      <c r="FR210" s="78"/>
      <c r="FS210" s="78"/>
      <c r="FT210" s="78"/>
      <c r="FU210" s="78"/>
    </row>
    <row r="211" spans="10:177" s="1" customFormat="1" ht="15.75">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c r="BN211" s="78"/>
      <c r="BO211" s="78"/>
      <c r="BP211" s="78"/>
      <c r="BQ211" s="78"/>
      <c r="BR211" s="78"/>
      <c r="BS211" s="78"/>
      <c r="BT211" s="78"/>
      <c r="BU211" s="78"/>
      <c r="BV211" s="78"/>
      <c r="BW211" s="78"/>
      <c r="BX211" s="78"/>
      <c r="BY211" s="78"/>
      <c r="BZ211" s="78"/>
      <c r="CA211" s="78"/>
      <c r="CB211" s="78"/>
      <c r="CC211" s="78"/>
      <c r="CD211" s="78"/>
      <c r="CE211" s="78"/>
      <c r="CF211" s="78"/>
      <c r="CG211" s="78"/>
      <c r="CH211" s="78"/>
      <c r="CI211" s="78"/>
      <c r="CJ211" s="78"/>
      <c r="CK211" s="78"/>
      <c r="CL211" s="78"/>
      <c r="CM211" s="78"/>
      <c r="CN211" s="78"/>
      <c r="CO211" s="78"/>
      <c r="CP211" s="78"/>
      <c r="CQ211" s="78"/>
      <c r="CR211" s="78"/>
      <c r="CS211" s="78"/>
      <c r="CT211" s="78"/>
      <c r="CU211" s="78"/>
      <c r="CV211" s="78"/>
      <c r="CW211" s="78"/>
      <c r="CX211" s="78"/>
      <c r="CY211" s="78"/>
      <c r="CZ211" s="78"/>
      <c r="DA211" s="78"/>
      <c r="DB211" s="78"/>
      <c r="DC211" s="78"/>
      <c r="DD211" s="78"/>
      <c r="DE211" s="78"/>
      <c r="DF211" s="78"/>
      <c r="DG211" s="78"/>
      <c r="DH211" s="78"/>
      <c r="DI211" s="78"/>
      <c r="DJ211" s="78"/>
      <c r="DK211" s="78"/>
      <c r="DL211" s="78"/>
      <c r="DM211" s="78"/>
      <c r="DN211" s="78"/>
      <c r="DO211" s="78"/>
      <c r="DP211" s="78"/>
      <c r="DQ211" s="78"/>
      <c r="DR211" s="78"/>
      <c r="DS211" s="78"/>
      <c r="DT211" s="78"/>
      <c r="DU211" s="78"/>
      <c r="DV211" s="78"/>
      <c r="DW211" s="78"/>
      <c r="DX211" s="78"/>
      <c r="DY211" s="78"/>
      <c r="DZ211" s="78"/>
      <c r="EA211" s="78"/>
      <c r="EB211" s="78"/>
      <c r="EC211" s="78"/>
      <c r="ED211" s="78"/>
      <c r="EE211" s="78"/>
      <c r="EF211" s="78"/>
      <c r="EG211" s="78"/>
      <c r="EH211" s="78"/>
      <c r="EI211" s="78"/>
      <c r="EJ211" s="78"/>
      <c r="EK211" s="78"/>
      <c r="EL211" s="78"/>
      <c r="EM211" s="78"/>
      <c r="EN211" s="78"/>
      <c r="EO211" s="78"/>
      <c r="EP211" s="78"/>
      <c r="EQ211" s="78"/>
      <c r="ER211" s="78"/>
      <c r="ES211" s="78"/>
      <c r="ET211" s="78"/>
      <c r="EU211" s="78"/>
      <c r="EV211" s="78"/>
      <c r="EW211" s="78"/>
      <c r="EX211" s="78"/>
      <c r="EY211" s="78"/>
      <c r="EZ211" s="78"/>
      <c r="FA211" s="78"/>
      <c r="FB211" s="78"/>
      <c r="FC211" s="78"/>
      <c r="FD211" s="78"/>
      <c r="FE211" s="78"/>
      <c r="FF211" s="78"/>
      <c r="FG211" s="78"/>
      <c r="FH211" s="78"/>
      <c r="FI211" s="78"/>
      <c r="FJ211" s="78"/>
      <c r="FK211" s="78"/>
      <c r="FL211" s="78"/>
      <c r="FM211" s="78"/>
      <c r="FN211" s="78"/>
      <c r="FO211" s="78"/>
      <c r="FP211" s="78"/>
      <c r="FQ211" s="78"/>
      <c r="FR211" s="78"/>
      <c r="FS211" s="78"/>
      <c r="FT211" s="78"/>
      <c r="FU211" s="78"/>
    </row>
    <row r="212" spans="10:177" s="1" customFormat="1" ht="15.75">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c r="BP212" s="78"/>
      <c r="BQ212" s="78"/>
      <c r="BR212" s="78"/>
      <c r="BS212" s="78"/>
      <c r="BT212" s="78"/>
      <c r="BU212" s="78"/>
      <c r="BV212" s="78"/>
      <c r="BW212" s="78"/>
      <c r="BX212" s="78"/>
      <c r="BY212" s="78"/>
      <c r="BZ212" s="78"/>
      <c r="CA212" s="78"/>
      <c r="CB212" s="78"/>
      <c r="CC212" s="78"/>
      <c r="CD212" s="78"/>
      <c r="CE212" s="78"/>
      <c r="CF212" s="78"/>
      <c r="CG212" s="78"/>
      <c r="CH212" s="78"/>
      <c r="CI212" s="78"/>
      <c r="CJ212" s="78"/>
      <c r="CK212" s="78"/>
      <c r="CL212" s="78"/>
      <c r="CM212" s="78"/>
      <c r="CN212" s="78"/>
      <c r="CO212" s="78"/>
      <c r="CP212" s="78"/>
      <c r="CQ212" s="78"/>
      <c r="CR212" s="78"/>
      <c r="CS212" s="78"/>
      <c r="CT212" s="78"/>
      <c r="CU212" s="78"/>
      <c r="CV212" s="78"/>
      <c r="CW212" s="78"/>
      <c r="CX212" s="78"/>
      <c r="CY212" s="78"/>
      <c r="CZ212" s="78"/>
      <c r="DA212" s="78"/>
      <c r="DB212" s="78"/>
      <c r="DC212" s="78"/>
      <c r="DD212" s="78"/>
      <c r="DE212" s="78"/>
      <c r="DF212" s="78"/>
      <c r="DG212" s="78"/>
      <c r="DH212" s="78"/>
      <c r="DI212" s="78"/>
      <c r="DJ212" s="78"/>
      <c r="DK212" s="78"/>
      <c r="DL212" s="78"/>
      <c r="DM212" s="78"/>
      <c r="DN212" s="78"/>
      <c r="DO212" s="78"/>
      <c r="DP212" s="78"/>
      <c r="DQ212" s="78"/>
      <c r="DR212" s="78"/>
      <c r="DS212" s="78"/>
      <c r="DT212" s="78"/>
      <c r="DU212" s="78"/>
      <c r="DV212" s="78"/>
      <c r="DW212" s="78"/>
      <c r="DX212" s="78"/>
      <c r="DY212" s="78"/>
      <c r="DZ212" s="78"/>
      <c r="EA212" s="78"/>
      <c r="EB212" s="78"/>
      <c r="EC212" s="78"/>
      <c r="ED212" s="78"/>
      <c r="EE212" s="78"/>
      <c r="EF212" s="78"/>
      <c r="EG212" s="78"/>
      <c r="EH212" s="78"/>
      <c r="EI212" s="78"/>
      <c r="EJ212" s="78"/>
      <c r="EK212" s="78"/>
      <c r="EL212" s="78"/>
      <c r="EM212" s="78"/>
      <c r="EN212" s="78"/>
      <c r="EO212" s="78"/>
      <c r="EP212" s="78"/>
      <c r="EQ212" s="78"/>
      <c r="ER212" s="78"/>
      <c r="ES212" s="78"/>
      <c r="ET212" s="78"/>
      <c r="EU212" s="78"/>
      <c r="EV212" s="78"/>
      <c r="EW212" s="78"/>
      <c r="EX212" s="78"/>
      <c r="EY212" s="78"/>
      <c r="EZ212" s="78"/>
      <c r="FA212" s="78"/>
      <c r="FB212" s="78"/>
      <c r="FC212" s="78"/>
      <c r="FD212" s="78"/>
      <c r="FE212" s="78"/>
      <c r="FF212" s="78"/>
      <c r="FG212" s="78"/>
      <c r="FH212" s="78"/>
      <c r="FI212" s="78"/>
      <c r="FJ212" s="78"/>
      <c r="FK212" s="78"/>
      <c r="FL212" s="78"/>
      <c r="FM212" s="78"/>
      <c r="FN212" s="78"/>
      <c r="FO212" s="78"/>
      <c r="FP212" s="78"/>
      <c r="FQ212" s="78"/>
      <c r="FR212" s="78"/>
      <c r="FS212" s="78"/>
      <c r="FT212" s="78"/>
      <c r="FU212" s="78"/>
    </row>
    <row r="213" spans="10:177" s="1" customFormat="1" ht="15.75">
      <c r="J213" s="78"/>
      <c r="K213" s="78"/>
      <c r="L213" s="78"/>
      <c r="M213" s="78"/>
      <c r="N213" s="78"/>
      <c r="O213" s="78"/>
      <c r="P213" s="78"/>
      <c r="Q213" s="78"/>
      <c r="R213" s="78"/>
      <c r="S213" s="78"/>
      <c r="T213" s="78"/>
      <c r="U213" s="78"/>
      <c r="V213" s="78"/>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c r="BN213" s="78"/>
      <c r="BO213" s="78"/>
      <c r="BP213" s="78"/>
      <c r="BQ213" s="78"/>
      <c r="BR213" s="78"/>
      <c r="BS213" s="78"/>
      <c r="BT213" s="78"/>
      <c r="BU213" s="78"/>
      <c r="BV213" s="78"/>
      <c r="BW213" s="78"/>
      <c r="BX213" s="78"/>
      <c r="BY213" s="78"/>
      <c r="BZ213" s="78"/>
      <c r="CA213" s="78"/>
      <c r="CB213" s="78"/>
      <c r="CC213" s="78"/>
      <c r="CD213" s="78"/>
      <c r="CE213" s="78"/>
      <c r="CF213" s="78"/>
      <c r="CG213" s="78"/>
      <c r="CH213" s="78"/>
      <c r="CI213" s="78"/>
      <c r="CJ213" s="78"/>
      <c r="CK213" s="78"/>
      <c r="CL213" s="78"/>
      <c r="CM213" s="78"/>
      <c r="CN213" s="78"/>
      <c r="CO213" s="78"/>
      <c r="CP213" s="78"/>
      <c r="CQ213" s="78"/>
      <c r="CR213" s="78"/>
      <c r="CS213" s="78"/>
      <c r="CT213" s="78"/>
      <c r="CU213" s="78"/>
      <c r="CV213" s="78"/>
      <c r="CW213" s="78"/>
      <c r="CX213" s="78"/>
      <c r="CY213" s="78"/>
      <c r="CZ213" s="78"/>
      <c r="DA213" s="78"/>
      <c r="DB213" s="78"/>
      <c r="DC213" s="78"/>
      <c r="DD213" s="78"/>
      <c r="DE213" s="78"/>
      <c r="DF213" s="78"/>
      <c r="DG213" s="78"/>
      <c r="DH213" s="78"/>
      <c r="DI213" s="78"/>
      <c r="DJ213" s="78"/>
      <c r="DK213" s="78"/>
      <c r="DL213" s="78"/>
      <c r="DM213" s="78"/>
      <c r="DN213" s="78"/>
      <c r="DO213" s="78"/>
      <c r="DP213" s="78"/>
      <c r="DQ213" s="78"/>
      <c r="DR213" s="78"/>
      <c r="DS213" s="78"/>
      <c r="DT213" s="78"/>
      <c r="DU213" s="78"/>
      <c r="DV213" s="78"/>
      <c r="DW213" s="78"/>
      <c r="DX213" s="78"/>
      <c r="DY213" s="78"/>
      <c r="DZ213" s="78"/>
      <c r="EA213" s="78"/>
      <c r="EB213" s="78"/>
      <c r="EC213" s="78"/>
      <c r="ED213" s="78"/>
      <c r="EE213" s="78"/>
      <c r="EF213" s="78"/>
      <c r="EG213" s="78"/>
      <c r="EH213" s="78"/>
      <c r="EI213" s="78"/>
      <c r="EJ213" s="78"/>
      <c r="EK213" s="78"/>
      <c r="EL213" s="78"/>
      <c r="EM213" s="78"/>
      <c r="EN213" s="78"/>
      <c r="EO213" s="78"/>
      <c r="EP213" s="78"/>
      <c r="EQ213" s="78"/>
      <c r="ER213" s="78"/>
      <c r="ES213" s="78"/>
      <c r="ET213" s="78"/>
      <c r="EU213" s="78"/>
      <c r="EV213" s="78"/>
      <c r="EW213" s="78"/>
      <c r="EX213" s="78"/>
      <c r="EY213" s="78"/>
      <c r="EZ213" s="78"/>
      <c r="FA213" s="78"/>
      <c r="FB213" s="78"/>
      <c r="FC213" s="78"/>
      <c r="FD213" s="78"/>
      <c r="FE213" s="78"/>
      <c r="FF213" s="78"/>
      <c r="FG213" s="78"/>
      <c r="FH213" s="78"/>
      <c r="FI213" s="78"/>
      <c r="FJ213" s="78"/>
      <c r="FK213" s="78"/>
      <c r="FL213" s="78"/>
      <c r="FM213" s="78"/>
      <c r="FN213" s="78"/>
      <c r="FO213" s="78"/>
      <c r="FP213" s="78"/>
      <c r="FQ213" s="78"/>
      <c r="FR213" s="78"/>
      <c r="FS213" s="78"/>
      <c r="FT213" s="78"/>
      <c r="FU213" s="78"/>
    </row>
    <row r="214" spans="10:177" s="1" customFormat="1" ht="15.75">
      <c r="J214" s="78"/>
      <c r="K214" s="78"/>
      <c r="L214" s="78"/>
      <c r="M214" s="78"/>
      <c r="N214" s="78"/>
      <c r="O214" s="78"/>
      <c r="P214" s="78"/>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c r="BN214" s="78"/>
      <c r="BO214" s="78"/>
      <c r="BP214" s="78"/>
      <c r="BQ214" s="78"/>
      <c r="BR214" s="78"/>
      <c r="BS214" s="78"/>
      <c r="BT214" s="78"/>
      <c r="BU214" s="78"/>
      <c r="BV214" s="78"/>
      <c r="BW214" s="78"/>
      <c r="BX214" s="78"/>
      <c r="BY214" s="78"/>
      <c r="BZ214" s="78"/>
      <c r="CA214" s="78"/>
      <c r="CB214" s="78"/>
      <c r="CC214" s="78"/>
      <c r="CD214" s="78"/>
      <c r="CE214" s="78"/>
      <c r="CF214" s="78"/>
      <c r="CG214" s="78"/>
      <c r="CH214" s="78"/>
      <c r="CI214" s="78"/>
      <c r="CJ214" s="78"/>
      <c r="CK214" s="78"/>
      <c r="CL214" s="78"/>
      <c r="CM214" s="78"/>
      <c r="CN214" s="78"/>
      <c r="CO214" s="78"/>
      <c r="CP214" s="78"/>
      <c r="CQ214" s="78"/>
      <c r="CR214" s="78"/>
      <c r="CS214" s="78"/>
      <c r="CT214" s="78"/>
      <c r="CU214" s="78"/>
      <c r="CV214" s="78"/>
      <c r="CW214" s="78"/>
      <c r="CX214" s="78"/>
      <c r="CY214" s="78"/>
      <c r="CZ214" s="78"/>
      <c r="DA214" s="78"/>
      <c r="DB214" s="78"/>
      <c r="DC214" s="78"/>
      <c r="DD214" s="78"/>
      <c r="DE214" s="78"/>
      <c r="DF214" s="78"/>
      <c r="DG214" s="78"/>
      <c r="DH214" s="78"/>
      <c r="DI214" s="78"/>
      <c r="DJ214" s="78"/>
      <c r="DK214" s="78"/>
      <c r="DL214" s="78"/>
      <c r="DM214" s="78"/>
      <c r="DN214" s="78"/>
      <c r="DO214" s="78"/>
      <c r="DP214" s="78"/>
      <c r="DQ214" s="78"/>
      <c r="DR214" s="78"/>
      <c r="DS214" s="78"/>
      <c r="DT214" s="78"/>
      <c r="DU214" s="78"/>
      <c r="DV214" s="78"/>
      <c r="DW214" s="78"/>
      <c r="DX214" s="78"/>
      <c r="DY214" s="78"/>
      <c r="DZ214" s="78"/>
      <c r="EA214" s="78"/>
      <c r="EB214" s="78"/>
      <c r="EC214" s="78"/>
      <c r="ED214" s="78"/>
      <c r="EE214" s="78"/>
      <c r="EF214" s="78"/>
      <c r="EG214" s="78"/>
      <c r="EH214" s="78"/>
      <c r="EI214" s="78"/>
      <c r="EJ214" s="78"/>
      <c r="EK214" s="78"/>
      <c r="EL214" s="78"/>
      <c r="EM214" s="78"/>
      <c r="EN214" s="78"/>
      <c r="EO214" s="78"/>
      <c r="EP214" s="78"/>
      <c r="EQ214" s="78"/>
      <c r="ER214" s="78"/>
      <c r="ES214" s="78"/>
      <c r="ET214" s="78"/>
      <c r="EU214" s="78"/>
      <c r="EV214" s="78"/>
      <c r="EW214" s="78"/>
      <c r="EX214" s="78"/>
      <c r="EY214" s="78"/>
      <c r="EZ214" s="78"/>
      <c r="FA214" s="78"/>
      <c r="FB214" s="78"/>
      <c r="FC214" s="78"/>
      <c r="FD214" s="78"/>
      <c r="FE214" s="78"/>
      <c r="FF214" s="78"/>
      <c r="FG214" s="78"/>
      <c r="FH214" s="78"/>
      <c r="FI214" s="78"/>
      <c r="FJ214" s="78"/>
      <c r="FK214" s="78"/>
      <c r="FL214" s="78"/>
      <c r="FM214" s="78"/>
      <c r="FN214" s="78"/>
      <c r="FO214" s="78"/>
      <c r="FP214" s="78"/>
      <c r="FQ214" s="78"/>
      <c r="FR214" s="78"/>
      <c r="FS214" s="78"/>
      <c r="FT214" s="78"/>
      <c r="FU214" s="78"/>
    </row>
    <row r="215" spans="10:177" s="1" customFormat="1" ht="15.75">
      <c r="J215" s="78"/>
      <c r="K215" s="78"/>
      <c r="L215" s="78"/>
      <c r="M215" s="78"/>
      <c r="N215" s="78"/>
      <c r="O215" s="78"/>
      <c r="P215" s="78"/>
      <c r="Q215" s="78"/>
      <c r="R215" s="78"/>
      <c r="S215" s="78"/>
      <c r="T215" s="78"/>
      <c r="U215" s="78"/>
      <c r="V215" s="78"/>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c r="BN215" s="78"/>
      <c r="BO215" s="78"/>
      <c r="BP215" s="78"/>
      <c r="BQ215" s="78"/>
      <c r="BR215" s="78"/>
      <c r="BS215" s="78"/>
      <c r="BT215" s="78"/>
      <c r="BU215" s="78"/>
      <c r="BV215" s="78"/>
      <c r="BW215" s="78"/>
      <c r="BX215" s="78"/>
      <c r="BY215" s="78"/>
      <c r="BZ215" s="78"/>
      <c r="CA215" s="78"/>
      <c r="CB215" s="78"/>
      <c r="CC215" s="78"/>
      <c r="CD215" s="78"/>
      <c r="CE215" s="78"/>
      <c r="CF215" s="78"/>
      <c r="CG215" s="78"/>
      <c r="CH215" s="78"/>
      <c r="CI215" s="78"/>
      <c r="CJ215" s="78"/>
      <c r="CK215" s="78"/>
      <c r="CL215" s="78"/>
      <c r="CM215" s="78"/>
      <c r="CN215" s="78"/>
      <c r="CO215" s="78"/>
      <c r="CP215" s="78"/>
      <c r="CQ215" s="78"/>
      <c r="CR215" s="78"/>
      <c r="CS215" s="78"/>
      <c r="CT215" s="78"/>
      <c r="CU215" s="78"/>
      <c r="CV215" s="78"/>
      <c r="CW215" s="78"/>
      <c r="CX215" s="78"/>
      <c r="CY215" s="78"/>
      <c r="CZ215" s="78"/>
      <c r="DA215" s="78"/>
      <c r="DB215" s="78"/>
      <c r="DC215" s="78"/>
      <c r="DD215" s="78"/>
      <c r="DE215" s="78"/>
      <c r="DF215" s="78"/>
      <c r="DG215" s="78"/>
      <c r="DH215" s="78"/>
      <c r="DI215" s="78"/>
      <c r="DJ215" s="78"/>
      <c r="DK215" s="78"/>
      <c r="DL215" s="78"/>
      <c r="DM215" s="78"/>
      <c r="DN215" s="78"/>
      <c r="DO215" s="78"/>
      <c r="DP215" s="78"/>
      <c r="DQ215" s="78"/>
      <c r="DR215" s="78"/>
      <c r="DS215" s="78"/>
      <c r="DT215" s="78"/>
      <c r="DU215" s="78"/>
      <c r="DV215" s="78"/>
      <c r="DW215" s="78"/>
      <c r="DX215" s="78"/>
      <c r="DY215" s="78"/>
      <c r="DZ215" s="78"/>
      <c r="EA215" s="78"/>
      <c r="EB215" s="78"/>
      <c r="EC215" s="78"/>
      <c r="ED215" s="78"/>
      <c r="EE215" s="78"/>
      <c r="EF215" s="78"/>
      <c r="EG215" s="78"/>
      <c r="EH215" s="78"/>
      <c r="EI215" s="78"/>
      <c r="EJ215" s="78"/>
      <c r="EK215" s="78"/>
      <c r="EL215" s="78"/>
      <c r="EM215" s="78"/>
      <c r="EN215" s="78"/>
      <c r="EO215" s="78"/>
      <c r="EP215" s="78"/>
      <c r="EQ215" s="78"/>
      <c r="ER215" s="78"/>
      <c r="ES215" s="78"/>
      <c r="ET215" s="78"/>
      <c r="EU215" s="78"/>
      <c r="EV215" s="78"/>
      <c r="EW215" s="78"/>
      <c r="EX215" s="78"/>
      <c r="EY215" s="78"/>
      <c r="EZ215" s="78"/>
      <c r="FA215" s="78"/>
      <c r="FB215" s="78"/>
      <c r="FC215" s="78"/>
      <c r="FD215" s="78"/>
      <c r="FE215" s="78"/>
      <c r="FF215" s="78"/>
      <c r="FG215" s="78"/>
      <c r="FH215" s="78"/>
      <c r="FI215" s="78"/>
      <c r="FJ215" s="78"/>
      <c r="FK215" s="78"/>
      <c r="FL215" s="78"/>
      <c r="FM215" s="78"/>
      <c r="FN215" s="78"/>
      <c r="FO215" s="78"/>
      <c r="FP215" s="78"/>
      <c r="FQ215" s="78"/>
      <c r="FR215" s="78"/>
      <c r="FS215" s="78"/>
      <c r="FT215" s="78"/>
      <c r="FU215" s="78"/>
    </row>
    <row r="216" spans="10:177" s="1" customFormat="1" ht="15.75">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c r="BN216" s="78"/>
      <c r="BO216" s="78"/>
      <c r="BP216" s="78"/>
      <c r="BQ216" s="78"/>
      <c r="BR216" s="78"/>
      <c r="BS216" s="78"/>
      <c r="BT216" s="78"/>
      <c r="BU216" s="78"/>
      <c r="BV216" s="78"/>
      <c r="BW216" s="78"/>
      <c r="BX216" s="78"/>
      <c r="BY216" s="78"/>
      <c r="BZ216" s="78"/>
      <c r="CA216" s="78"/>
      <c r="CB216" s="78"/>
      <c r="CC216" s="78"/>
      <c r="CD216" s="78"/>
      <c r="CE216" s="78"/>
      <c r="CF216" s="78"/>
      <c r="CG216" s="78"/>
      <c r="CH216" s="78"/>
      <c r="CI216" s="78"/>
      <c r="CJ216" s="78"/>
      <c r="CK216" s="78"/>
      <c r="CL216" s="78"/>
      <c r="CM216" s="78"/>
      <c r="CN216" s="78"/>
      <c r="CO216" s="78"/>
      <c r="CP216" s="78"/>
      <c r="CQ216" s="78"/>
      <c r="CR216" s="78"/>
      <c r="CS216" s="78"/>
      <c r="CT216" s="78"/>
      <c r="CU216" s="78"/>
      <c r="CV216" s="78"/>
      <c r="CW216" s="78"/>
      <c r="CX216" s="78"/>
      <c r="CY216" s="78"/>
      <c r="CZ216" s="78"/>
      <c r="DA216" s="78"/>
      <c r="DB216" s="78"/>
      <c r="DC216" s="78"/>
      <c r="DD216" s="78"/>
      <c r="DE216" s="78"/>
      <c r="DF216" s="78"/>
      <c r="DG216" s="78"/>
      <c r="DH216" s="78"/>
      <c r="DI216" s="78"/>
      <c r="DJ216" s="78"/>
      <c r="DK216" s="78"/>
      <c r="DL216" s="78"/>
      <c r="DM216" s="78"/>
      <c r="DN216" s="78"/>
      <c r="DO216" s="78"/>
      <c r="DP216" s="78"/>
      <c r="DQ216" s="78"/>
      <c r="DR216" s="78"/>
      <c r="DS216" s="78"/>
      <c r="DT216" s="78"/>
      <c r="DU216" s="78"/>
      <c r="DV216" s="78"/>
      <c r="DW216" s="78"/>
      <c r="DX216" s="78"/>
      <c r="DY216" s="78"/>
      <c r="DZ216" s="78"/>
      <c r="EA216" s="78"/>
      <c r="EB216" s="78"/>
      <c r="EC216" s="78"/>
      <c r="ED216" s="78"/>
      <c r="EE216" s="78"/>
      <c r="EF216" s="78"/>
      <c r="EG216" s="78"/>
      <c r="EH216" s="78"/>
      <c r="EI216" s="78"/>
      <c r="EJ216" s="78"/>
      <c r="EK216" s="78"/>
      <c r="EL216" s="78"/>
      <c r="EM216" s="78"/>
      <c r="EN216" s="78"/>
      <c r="EO216" s="78"/>
      <c r="EP216" s="78"/>
      <c r="EQ216" s="78"/>
      <c r="ER216" s="78"/>
      <c r="ES216" s="78"/>
      <c r="ET216" s="78"/>
      <c r="EU216" s="78"/>
      <c r="EV216" s="78"/>
      <c r="EW216" s="78"/>
      <c r="EX216" s="78"/>
      <c r="EY216" s="78"/>
      <c r="EZ216" s="78"/>
      <c r="FA216" s="78"/>
      <c r="FB216" s="78"/>
      <c r="FC216" s="78"/>
      <c r="FD216" s="78"/>
      <c r="FE216" s="78"/>
      <c r="FF216" s="78"/>
      <c r="FG216" s="78"/>
      <c r="FH216" s="78"/>
      <c r="FI216" s="78"/>
      <c r="FJ216" s="78"/>
      <c r="FK216" s="78"/>
      <c r="FL216" s="78"/>
      <c r="FM216" s="78"/>
      <c r="FN216" s="78"/>
      <c r="FO216" s="78"/>
      <c r="FP216" s="78"/>
      <c r="FQ216" s="78"/>
      <c r="FR216" s="78"/>
      <c r="FS216" s="78"/>
      <c r="FT216" s="78"/>
      <c r="FU216" s="78"/>
    </row>
    <row r="217" spans="10:177" s="1" customFormat="1" ht="15.75">
      <c r="J217" s="78"/>
      <c r="K217" s="78"/>
      <c r="L217" s="78"/>
      <c r="M217" s="78"/>
      <c r="N217" s="78"/>
      <c r="O217" s="78"/>
      <c r="P217" s="78"/>
      <c r="Q217" s="78"/>
      <c r="R217" s="78"/>
      <c r="S217" s="78"/>
      <c r="T217" s="78"/>
      <c r="U217" s="78"/>
      <c r="V217" s="78"/>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c r="BN217" s="78"/>
      <c r="BO217" s="78"/>
      <c r="BP217" s="78"/>
      <c r="BQ217" s="78"/>
      <c r="BR217" s="78"/>
      <c r="BS217" s="78"/>
      <c r="BT217" s="78"/>
      <c r="BU217" s="78"/>
      <c r="BV217" s="78"/>
      <c r="BW217" s="78"/>
      <c r="BX217" s="78"/>
      <c r="BY217" s="78"/>
      <c r="BZ217" s="78"/>
      <c r="CA217" s="78"/>
      <c r="CB217" s="78"/>
      <c r="CC217" s="78"/>
      <c r="CD217" s="78"/>
      <c r="CE217" s="78"/>
      <c r="CF217" s="78"/>
      <c r="CG217" s="78"/>
      <c r="CH217" s="78"/>
      <c r="CI217" s="78"/>
      <c r="CJ217" s="78"/>
      <c r="CK217" s="78"/>
      <c r="CL217" s="78"/>
      <c r="CM217" s="78"/>
      <c r="CN217" s="78"/>
      <c r="CO217" s="78"/>
      <c r="CP217" s="78"/>
      <c r="CQ217" s="78"/>
      <c r="CR217" s="78"/>
      <c r="CS217" s="78"/>
      <c r="CT217" s="78"/>
      <c r="CU217" s="78"/>
      <c r="CV217" s="78"/>
      <c r="CW217" s="78"/>
      <c r="CX217" s="78"/>
      <c r="CY217" s="78"/>
      <c r="CZ217" s="78"/>
      <c r="DA217" s="78"/>
      <c r="DB217" s="78"/>
      <c r="DC217" s="78"/>
      <c r="DD217" s="78"/>
      <c r="DE217" s="78"/>
      <c r="DF217" s="78"/>
      <c r="DG217" s="78"/>
      <c r="DH217" s="78"/>
      <c r="DI217" s="78"/>
      <c r="DJ217" s="78"/>
      <c r="DK217" s="78"/>
      <c r="DL217" s="78"/>
      <c r="DM217" s="78"/>
      <c r="DN217" s="78"/>
      <c r="DO217" s="78"/>
      <c r="DP217" s="78"/>
      <c r="DQ217" s="78"/>
      <c r="DR217" s="78"/>
      <c r="DS217" s="78"/>
      <c r="DT217" s="78"/>
      <c r="DU217" s="78"/>
      <c r="DV217" s="78"/>
      <c r="DW217" s="78"/>
      <c r="DX217" s="78"/>
      <c r="DY217" s="78"/>
      <c r="DZ217" s="78"/>
      <c r="EA217" s="78"/>
      <c r="EB217" s="78"/>
      <c r="EC217" s="78"/>
      <c r="ED217" s="78"/>
      <c r="EE217" s="78"/>
      <c r="EF217" s="78"/>
      <c r="EG217" s="78"/>
      <c r="EH217" s="78"/>
      <c r="EI217" s="78"/>
      <c r="EJ217" s="78"/>
      <c r="EK217" s="78"/>
      <c r="EL217" s="78"/>
      <c r="EM217" s="78"/>
      <c r="EN217" s="78"/>
      <c r="EO217" s="78"/>
      <c r="EP217" s="78"/>
      <c r="EQ217" s="78"/>
      <c r="ER217" s="78"/>
      <c r="ES217" s="78"/>
      <c r="ET217" s="78"/>
      <c r="EU217" s="78"/>
      <c r="EV217" s="78"/>
      <c r="EW217" s="78"/>
      <c r="EX217" s="78"/>
      <c r="EY217" s="78"/>
      <c r="EZ217" s="78"/>
      <c r="FA217" s="78"/>
      <c r="FB217" s="78"/>
      <c r="FC217" s="78"/>
      <c r="FD217" s="78"/>
      <c r="FE217" s="78"/>
      <c r="FF217" s="78"/>
      <c r="FG217" s="78"/>
      <c r="FH217" s="78"/>
      <c r="FI217" s="78"/>
      <c r="FJ217" s="78"/>
      <c r="FK217" s="78"/>
      <c r="FL217" s="78"/>
      <c r="FM217" s="78"/>
      <c r="FN217" s="78"/>
      <c r="FO217" s="78"/>
      <c r="FP217" s="78"/>
      <c r="FQ217" s="78"/>
      <c r="FR217" s="78"/>
      <c r="FS217" s="78"/>
      <c r="FT217" s="78"/>
      <c r="FU217" s="78"/>
    </row>
    <row r="218" spans="10:177" s="1" customFormat="1" ht="15.75">
      <c r="J218" s="78"/>
      <c r="K218" s="78"/>
      <c r="L218" s="78"/>
      <c r="M218" s="78"/>
      <c r="N218" s="78"/>
      <c r="O218" s="78"/>
      <c r="P218" s="78"/>
      <c r="Q218" s="78"/>
      <c r="R218" s="78"/>
      <c r="S218" s="78"/>
      <c r="T218" s="78"/>
      <c r="U218" s="78"/>
      <c r="V218" s="78"/>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c r="BN218" s="78"/>
      <c r="BO218" s="78"/>
      <c r="BP218" s="78"/>
      <c r="BQ218" s="78"/>
      <c r="BR218" s="78"/>
      <c r="BS218" s="78"/>
      <c r="BT218" s="78"/>
      <c r="BU218" s="78"/>
      <c r="BV218" s="78"/>
      <c r="BW218" s="78"/>
      <c r="BX218" s="78"/>
      <c r="BY218" s="78"/>
      <c r="BZ218" s="78"/>
      <c r="CA218" s="78"/>
      <c r="CB218" s="78"/>
      <c r="CC218" s="78"/>
      <c r="CD218" s="78"/>
      <c r="CE218" s="78"/>
      <c r="CF218" s="78"/>
      <c r="CG218" s="78"/>
      <c r="CH218" s="78"/>
      <c r="CI218" s="78"/>
      <c r="CJ218" s="78"/>
      <c r="CK218" s="78"/>
      <c r="CL218" s="78"/>
      <c r="CM218" s="78"/>
      <c r="CN218" s="78"/>
      <c r="CO218" s="78"/>
      <c r="CP218" s="78"/>
      <c r="CQ218" s="78"/>
      <c r="CR218" s="78"/>
      <c r="CS218" s="78"/>
      <c r="CT218" s="78"/>
      <c r="CU218" s="78"/>
      <c r="CV218" s="78"/>
      <c r="CW218" s="78"/>
      <c r="CX218" s="78"/>
      <c r="CY218" s="78"/>
      <c r="CZ218" s="78"/>
      <c r="DA218" s="78"/>
      <c r="DB218" s="78"/>
      <c r="DC218" s="78"/>
      <c r="DD218" s="78"/>
      <c r="DE218" s="78"/>
      <c r="DF218" s="78"/>
      <c r="DG218" s="78"/>
      <c r="DH218" s="78"/>
      <c r="DI218" s="78"/>
      <c r="DJ218" s="78"/>
      <c r="DK218" s="78"/>
      <c r="DL218" s="78"/>
      <c r="DM218" s="78"/>
      <c r="DN218" s="78"/>
      <c r="DO218" s="78"/>
      <c r="DP218" s="78"/>
      <c r="DQ218" s="78"/>
      <c r="DR218" s="78"/>
      <c r="DS218" s="78"/>
      <c r="DT218" s="78"/>
      <c r="DU218" s="78"/>
      <c r="DV218" s="78"/>
      <c r="DW218" s="78"/>
      <c r="DX218" s="78"/>
      <c r="DY218" s="78"/>
      <c r="DZ218" s="78"/>
      <c r="EA218" s="78"/>
      <c r="EB218" s="78"/>
      <c r="EC218" s="78"/>
      <c r="ED218" s="78"/>
      <c r="EE218" s="78"/>
      <c r="EF218" s="78"/>
      <c r="EG218" s="78"/>
      <c r="EH218" s="78"/>
      <c r="EI218" s="78"/>
      <c r="EJ218" s="78"/>
      <c r="EK218" s="78"/>
      <c r="EL218" s="78"/>
      <c r="EM218" s="78"/>
      <c r="EN218" s="78"/>
      <c r="EO218" s="78"/>
      <c r="EP218" s="78"/>
      <c r="EQ218" s="78"/>
      <c r="ER218" s="78"/>
      <c r="ES218" s="78"/>
      <c r="ET218" s="78"/>
      <c r="EU218" s="78"/>
      <c r="EV218" s="78"/>
      <c r="EW218" s="78"/>
      <c r="EX218" s="78"/>
      <c r="EY218" s="78"/>
      <c r="EZ218" s="78"/>
      <c r="FA218" s="78"/>
      <c r="FB218" s="78"/>
      <c r="FC218" s="78"/>
      <c r="FD218" s="78"/>
      <c r="FE218" s="78"/>
      <c r="FF218" s="78"/>
      <c r="FG218" s="78"/>
      <c r="FH218" s="78"/>
      <c r="FI218" s="78"/>
      <c r="FJ218" s="78"/>
      <c r="FK218" s="78"/>
      <c r="FL218" s="78"/>
      <c r="FM218" s="78"/>
      <c r="FN218" s="78"/>
      <c r="FO218" s="78"/>
      <c r="FP218" s="78"/>
      <c r="FQ218" s="78"/>
      <c r="FR218" s="78"/>
      <c r="FS218" s="78"/>
      <c r="FT218" s="78"/>
      <c r="FU218" s="78"/>
    </row>
    <row r="219" spans="10:177" s="1" customFormat="1" ht="15.75">
      <c r="J219" s="78"/>
      <c r="K219" s="78"/>
      <c r="L219" s="78"/>
      <c r="M219" s="78"/>
      <c r="N219" s="78"/>
      <c r="O219" s="78"/>
      <c r="P219" s="78"/>
      <c r="Q219" s="78"/>
      <c r="R219" s="78"/>
      <c r="S219" s="78"/>
      <c r="T219" s="78"/>
      <c r="U219" s="78"/>
      <c r="V219" s="78"/>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c r="BN219" s="78"/>
      <c r="BO219" s="78"/>
      <c r="BP219" s="78"/>
      <c r="BQ219" s="78"/>
      <c r="BR219" s="78"/>
      <c r="BS219" s="78"/>
      <c r="BT219" s="78"/>
      <c r="BU219" s="78"/>
      <c r="BV219" s="78"/>
      <c r="BW219" s="78"/>
      <c r="BX219" s="78"/>
      <c r="BY219" s="78"/>
      <c r="BZ219" s="78"/>
      <c r="CA219" s="78"/>
      <c r="CB219" s="78"/>
      <c r="CC219" s="78"/>
      <c r="CD219" s="78"/>
      <c r="CE219" s="78"/>
      <c r="CF219" s="78"/>
      <c r="CG219" s="78"/>
      <c r="CH219" s="78"/>
      <c r="CI219" s="78"/>
      <c r="CJ219" s="78"/>
      <c r="CK219" s="78"/>
      <c r="CL219" s="78"/>
      <c r="CM219" s="78"/>
      <c r="CN219" s="78"/>
      <c r="CO219" s="78"/>
      <c r="CP219" s="78"/>
      <c r="CQ219" s="78"/>
      <c r="CR219" s="78"/>
      <c r="CS219" s="78"/>
      <c r="CT219" s="78"/>
      <c r="CU219" s="78"/>
      <c r="CV219" s="78"/>
      <c r="CW219" s="78"/>
      <c r="CX219" s="78"/>
      <c r="CY219" s="78"/>
      <c r="CZ219" s="78"/>
      <c r="DA219" s="78"/>
      <c r="DB219" s="78"/>
      <c r="DC219" s="78"/>
      <c r="DD219" s="78"/>
      <c r="DE219" s="78"/>
      <c r="DF219" s="78"/>
      <c r="DG219" s="78"/>
      <c r="DH219" s="78"/>
      <c r="DI219" s="78"/>
      <c r="DJ219" s="78"/>
      <c r="DK219" s="78"/>
      <c r="DL219" s="78"/>
      <c r="DM219" s="78"/>
      <c r="DN219" s="78"/>
      <c r="DO219" s="78"/>
      <c r="DP219" s="78"/>
      <c r="DQ219" s="78"/>
      <c r="DR219" s="78"/>
      <c r="DS219" s="78"/>
      <c r="DT219" s="78"/>
      <c r="DU219" s="78"/>
      <c r="DV219" s="78"/>
      <c r="DW219" s="78"/>
      <c r="DX219" s="78"/>
      <c r="DY219" s="78"/>
      <c r="DZ219" s="78"/>
      <c r="EA219" s="78"/>
      <c r="EB219" s="78"/>
      <c r="EC219" s="78"/>
      <c r="ED219" s="78"/>
      <c r="EE219" s="78"/>
      <c r="EF219" s="78"/>
      <c r="EG219" s="78"/>
      <c r="EH219" s="78"/>
      <c r="EI219" s="78"/>
      <c r="EJ219" s="78"/>
      <c r="EK219" s="78"/>
      <c r="EL219" s="78"/>
      <c r="EM219" s="78"/>
      <c r="EN219" s="78"/>
      <c r="EO219" s="78"/>
      <c r="EP219" s="78"/>
      <c r="EQ219" s="78"/>
      <c r="ER219" s="78"/>
      <c r="ES219" s="78"/>
      <c r="ET219" s="78"/>
      <c r="EU219" s="78"/>
      <c r="EV219" s="78"/>
      <c r="EW219" s="78"/>
      <c r="EX219" s="78"/>
      <c r="EY219" s="78"/>
      <c r="EZ219" s="78"/>
      <c r="FA219" s="78"/>
      <c r="FB219" s="78"/>
      <c r="FC219" s="78"/>
      <c r="FD219" s="78"/>
      <c r="FE219" s="78"/>
      <c r="FF219" s="78"/>
      <c r="FG219" s="78"/>
      <c r="FH219" s="78"/>
      <c r="FI219" s="78"/>
      <c r="FJ219" s="78"/>
      <c r="FK219" s="78"/>
      <c r="FL219" s="78"/>
      <c r="FM219" s="78"/>
      <c r="FN219" s="78"/>
      <c r="FO219" s="78"/>
      <c r="FP219" s="78"/>
      <c r="FQ219" s="78"/>
      <c r="FR219" s="78"/>
      <c r="FS219" s="78"/>
      <c r="FT219" s="78"/>
      <c r="FU219" s="78"/>
    </row>
    <row r="220" spans="10:177" s="1" customFormat="1" ht="15.75">
      <c r="J220" s="78"/>
      <c r="K220" s="78"/>
      <c r="L220" s="78"/>
      <c r="M220" s="78"/>
      <c r="N220" s="78"/>
      <c r="O220" s="78"/>
      <c r="P220" s="78"/>
      <c r="Q220" s="78"/>
      <c r="R220" s="78"/>
      <c r="S220" s="78"/>
      <c r="T220" s="78"/>
      <c r="U220" s="78"/>
      <c r="V220" s="78"/>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c r="BN220" s="78"/>
      <c r="BO220" s="78"/>
      <c r="BP220" s="78"/>
      <c r="BQ220" s="78"/>
      <c r="BR220" s="78"/>
      <c r="BS220" s="78"/>
      <c r="BT220" s="78"/>
      <c r="BU220" s="78"/>
      <c r="BV220" s="78"/>
      <c r="BW220" s="78"/>
      <c r="BX220" s="78"/>
      <c r="BY220" s="78"/>
      <c r="BZ220" s="78"/>
      <c r="CA220" s="78"/>
      <c r="CB220" s="78"/>
      <c r="CC220" s="78"/>
      <c r="CD220" s="78"/>
      <c r="CE220" s="78"/>
      <c r="CF220" s="78"/>
      <c r="CG220" s="78"/>
      <c r="CH220" s="78"/>
      <c r="CI220" s="78"/>
      <c r="CJ220" s="78"/>
      <c r="CK220" s="78"/>
      <c r="CL220" s="78"/>
      <c r="CM220" s="78"/>
      <c r="CN220" s="78"/>
      <c r="CO220" s="78"/>
      <c r="CP220" s="78"/>
      <c r="CQ220" s="78"/>
      <c r="CR220" s="78"/>
      <c r="CS220" s="78"/>
      <c r="CT220" s="78"/>
      <c r="CU220" s="78"/>
      <c r="CV220" s="78"/>
      <c r="CW220" s="78"/>
      <c r="CX220" s="78"/>
      <c r="CY220" s="78"/>
      <c r="CZ220" s="78"/>
      <c r="DA220" s="78"/>
      <c r="DB220" s="78"/>
      <c r="DC220" s="78"/>
      <c r="DD220" s="78"/>
      <c r="DE220" s="78"/>
      <c r="DF220" s="78"/>
      <c r="DG220" s="78"/>
      <c r="DH220" s="78"/>
      <c r="DI220" s="78"/>
      <c r="DJ220" s="78"/>
      <c r="DK220" s="78"/>
      <c r="DL220" s="78"/>
      <c r="DM220" s="78"/>
      <c r="DN220" s="78"/>
      <c r="DO220" s="78"/>
      <c r="DP220" s="78"/>
      <c r="DQ220" s="78"/>
      <c r="DR220" s="78"/>
      <c r="DS220" s="78"/>
      <c r="DT220" s="78"/>
      <c r="DU220" s="78"/>
      <c r="DV220" s="78"/>
      <c r="DW220" s="78"/>
      <c r="DX220" s="78"/>
      <c r="DY220" s="78"/>
      <c r="DZ220" s="78"/>
      <c r="EA220" s="78"/>
      <c r="EB220" s="78"/>
      <c r="EC220" s="78"/>
      <c r="ED220" s="78"/>
      <c r="EE220" s="78"/>
      <c r="EF220" s="78"/>
      <c r="EG220" s="78"/>
      <c r="EH220" s="78"/>
      <c r="EI220" s="78"/>
      <c r="EJ220" s="78"/>
      <c r="EK220" s="78"/>
      <c r="EL220" s="78"/>
      <c r="EM220" s="78"/>
      <c r="EN220" s="78"/>
      <c r="EO220" s="78"/>
      <c r="EP220" s="78"/>
      <c r="EQ220" s="78"/>
      <c r="ER220" s="78"/>
      <c r="ES220" s="78"/>
      <c r="ET220" s="78"/>
      <c r="EU220" s="78"/>
      <c r="EV220" s="78"/>
      <c r="EW220" s="78"/>
      <c r="EX220" s="78"/>
      <c r="EY220" s="78"/>
      <c r="EZ220" s="78"/>
      <c r="FA220" s="78"/>
      <c r="FB220" s="78"/>
      <c r="FC220" s="78"/>
      <c r="FD220" s="78"/>
      <c r="FE220" s="78"/>
      <c r="FF220" s="78"/>
      <c r="FG220" s="78"/>
      <c r="FH220" s="78"/>
      <c r="FI220" s="78"/>
      <c r="FJ220" s="78"/>
      <c r="FK220" s="78"/>
      <c r="FL220" s="78"/>
      <c r="FM220" s="78"/>
      <c r="FN220" s="78"/>
      <c r="FO220" s="78"/>
      <c r="FP220" s="78"/>
      <c r="FQ220" s="78"/>
      <c r="FR220" s="78"/>
      <c r="FS220" s="78"/>
      <c r="FT220" s="78"/>
      <c r="FU220" s="78"/>
    </row>
    <row r="221" spans="10:177" s="1" customFormat="1" ht="15.75">
      <c r="J221" s="78"/>
      <c r="K221" s="78"/>
      <c r="L221" s="78"/>
      <c r="M221" s="78"/>
      <c r="N221" s="78"/>
      <c r="O221" s="78"/>
      <c r="P221" s="78"/>
      <c r="Q221" s="78"/>
      <c r="R221" s="78"/>
      <c r="S221" s="78"/>
      <c r="T221" s="78"/>
      <c r="U221" s="78"/>
      <c r="V221" s="78"/>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c r="BN221" s="78"/>
      <c r="BO221" s="78"/>
      <c r="BP221" s="78"/>
      <c r="BQ221" s="78"/>
      <c r="BR221" s="78"/>
      <c r="BS221" s="78"/>
      <c r="BT221" s="78"/>
      <c r="BU221" s="78"/>
      <c r="BV221" s="78"/>
      <c r="BW221" s="78"/>
      <c r="BX221" s="78"/>
      <c r="BY221" s="78"/>
      <c r="BZ221" s="78"/>
      <c r="CA221" s="78"/>
      <c r="CB221" s="78"/>
      <c r="CC221" s="78"/>
      <c r="CD221" s="78"/>
      <c r="CE221" s="78"/>
      <c r="CF221" s="78"/>
      <c r="CG221" s="78"/>
      <c r="CH221" s="78"/>
      <c r="CI221" s="78"/>
      <c r="CJ221" s="78"/>
      <c r="CK221" s="78"/>
      <c r="CL221" s="78"/>
      <c r="CM221" s="78"/>
      <c r="CN221" s="78"/>
      <c r="CO221" s="78"/>
      <c r="CP221" s="78"/>
      <c r="CQ221" s="78"/>
      <c r="CR221" s="78"/>
      <c r="CS221" s="78"/>
      <c r="CT221" s="78"/>
      <c r="CU221" s="78"/>
      <c r="CV221" s="78"/>
      <c r="CW221" s="78"/>
      <c r="CX221" s="78"/>
      <c r="CY221" s="78"/>
      <c r="CZ221" s="78"/>
      <c r="DA221" s="78"/>
      <c r="DB221" s="78"/>
      <c r="DC221" s="78"/>
      <c r="DD221" s="78"/>
      <c r="DE221" s="78"/>
      <c r="DF221" s="78"/>
      <c r="DG221" s="78"/>
      <c r="DH221" s="78"/>
      <c r="DI221" s="78"/>
      <c r="DJ221" s="78"/>
      <c r="DK221" s="78"/>
      <c r="DL221" s="78"/>
      <c r="DM221" s="78"/>
      <c r="DN221" s="78"/>
      <c r="DO221" s="78"/>
      <c r="DP221" s="78"/>
      <c r="DQ221" s="78"/>
      <c r="DR221" s="78"/>
      <c r="DS221" s="78"/>
      <c r="DT221" s="78"/>
      <c r="DU221" s="78"/>
      <c r="DV221" s="78"/>
      <c r="DW221" s="78"/>
      <c r="DX221" s="78"/>
      <c r="DY221" s="78"/>
      <c r="DZ221" s="78"/>
      <c r="EA221" s="78"/>
      <c r="EB221" s="78"/>
      <c r="EC221" s="78"/>
      <c r="ED221" s="78"/>
      <c r="EE221" s="78"/>
      <c r="EF221" s="78"/>
      <c r="EG221" s="78"/>
      <c r="EH221" s="78"/>
      <c r="EI221" s="78"/>
      <c r="EJ221" s="78"/>
      <c r="EK221" s="78"/>
      <c r="EL221" s="78"/>
      <c r="EM221" s="78"/>
      <c r="EN221" s="78"/>
      <c r="EO221" s="78"/>
      <c r="EP221" s="78"/>
      <c r="EQ221" s="78"/>
      <c r="ER221" s="78"/>
      <c r="ES221" s="78"/>
      <c r="ET221" s="78"/>
      <c r="EU221" s="78"/>
      <c r="EV221" s="78"/>
      <c r="EW221" s="78"/>
      <c r="EX221" s="78"/>
      <c r="EY221" s="78"/>
      <c r="EZ221" s="78"/>
      <c r="FA221" s="78"/>
      <c r="FB221" s="78"/>
      <c r="FC221" s="78"/>
      <c r="FD221" s="78"/>
      <c r="FE221" s="78"/>
      <c r="FF221" s="78"/>
      <c r="FG221" s="78"/>
      <c r="FH221" s="78"/>
      <c r="FI221" s="78"/>
      <c r="FJ221" s="78"/>
      <c r="FK221" s="78"/>
      <c r="FL221" s="78"/>
      <c r="FM221" s="78"/>
      <c r="FN221" s="78"/>
      <c r="FO221" s="78"/>
      <c r="FP221" s="78"/>
      <c r="FQ221" s="78"/>
      <c r="FR221" s="78"/>
      <c r="FS221" s="78"/>
      <c r="FT221" s="78"/>
      <c r="FU221" s="78"/>
    </row>
    <row r="222" spans="10:177" s="1" customFormat="1" ht="15.75">
      <c r="J222" s="78"/>
      <c r="K222" s="78"/>
      <c r="L222" s="78"/>
      <c r="M222" s="78"/>
      <c r="N222" s="78"/>
      <c r="O222" s="78"/>
      <c r="P222" s="78"/>
      <c r="Q222" s="78"/>
      <c r="R222" s="78"/>
      <c r="S222" s="78"/>
      <c r="T222" s="78"/>
      <c r="U222" s="78"/>
      <c r="V222" s="78"/>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c r="BN222" s="78"/>
      <c r="BO222" s="78"/>
      <c r="BP222" s="78"/>
      <c r="BQ222" s="78"/>
      <c r="BR222" s="78"/>
      <c r="BS222" s="78"/>
      <c r="BT222" s="78"/>
      <c r="BU222" s="78"/>
      <c r="BV222" s="78"/>
      <c r="BW222" s="78"/>
      <c r="BX222" s="78"/>
      <c r="BY222" s="78"/>
      <c r="BZ222" s="78"/>
      <c r="CA222" s="78"/>
      <c r="CB222" s="78"/>
      <c r="CC222" s="78"/>
      <c r="CD222" s="78"/>
      <c r="CE222" s="78"/>
      <c r="CF222" s="78"/>
      <c r="CG222" s="78"/>
      <c r="CH222" s="78"/>
      <c r="CI222" s="78"/>
      <c r="CJ222" s="78"/>
      <c r="CK222" s="78"/>
      <c r="CL222" s="78"/>
      <c r="CM222" s="78"/>
      <c r="CN222" s="78"/>
      <c r="CO222" s="78"/>
      <c r="CP222" s="78"/>
      <c r="CQ222" s="78"/>
      <c r="CR222" s="78"/>
      <c r="CS222" s="78"/>
      <c r="CT222" s="78"/>
      <c r="CU222" s="78"/>
      <c r="CV222" s="78"/>
      <c r="CW222" s="78"/>
      <c r="CX222" s="78"/>
      <c r="CY222" s="78"/>
      <c r="CZ222" s="78"/>
      <c r="DA222" s="78"/>
      <c r="DB222" s="78"/>
      <c r="DC222" s="78"/>
      <c r="DD222" s="78"/>
      <c r="DE222" s="78"/>
      <c r="DF222" s="78"/>
      <c r="DG222" s="78"/>
      <c r="DH222" s="78"/>
      <c r="DI222" s="78"/>
      <c r="DJ222" s="78"/>
      <c r="DK222" s="78"/>
      <c r="DL222" s="78"/>
      <c r="DM222" s="78"/>
      <c r="DN222" s="78"/>
      <c r="DO222" s="78"/>
      <c r="DP222" s="78"/>
      <c r="DQ222" s="78"/>
      <c r="DR222" s="78"/>
      <c r="DS222" s="78"/>
      <c r="DT222" s="78"/>
      <c r="DU222" s="78"/>
      <c r="DV222" s="78"/>
      <c r="DW222" s="78"/>
      <c r="DX222" s="78"/>
      <c r="DY222" s="78"/>
      <c r="DZ222" s="78"/>
      <c r="EA222" s="78"/>
      <c r="EB222" s="78"/>
      <c r="EC222" s="78"/>
      <c r="ED222" s="78"/>
      <c r="EE222" s="78"/>
      <c r="EF222" s="78"/>
      <c r="EG222" s="78"/>
      <c r="EH222" s="78"/>
      <c r="EI222" s="78"/>
      <c r="EJ222" s="78"/>
      <c r="EK222" s="78"/>
      <c r="EL222" s="78"/>
      <c r="EM222" s="78"/>
      <c r="EN222" s="78"/>
      <c r="EO222" s="78"/>
      <c r="EP222" s="78"/>
      <c r="EQ222" s="78"/>
      <c r="ER222" s="78"/>
      <c r="ES222" s="78"/>
      <c r="ET222" s="78"/>
      <c r="EU222" s="78"/>
      <c r="EV222" s="78"/>
      <c r="EW222" s="78"/>
      <c r="EX222" s="78"/>
      <c r="EY222" s="78"/>
      <c r="EZ222" s="78"/>
      <c r="FA222" s="78"/>
      <c r="FB222" s="78"/>
      <c r="FC222" s="78"/>
      <c r="FD222" s="78"/>
      <c r="FE222" s="78"/>
      <c r="FF222" s="78"/>
      <c r="FG222" s="78"/>
      <c r="FH222" s="78"/>
      <c r="FI222" s="78"/>
      <c r="FJ222" s="78"/>
      <c r="FK222" s="78"/>
      <c r="FL222" s="78"/>
      <c r="FM222" s="78"/>
      <c r="FN222" s="78"/>
      <c r="FO222" s="78"/>
      <c r="FP222" s="78"/>
      <c r="FQ222" s="78"/>
      <c r="FR222" s="78"/>
      <c r="FS222" s="78"/>
      <c r="FT222" s="78"/>
      <c r="FU222" s="78"/>
    </row>
    <row r="223" spans="10:177" s="1" customFormat="1" ht="15.75">
      <c r="J223" s="78"/>
      <c r="K223" s="78"/>
      <c r="L223" s="78"/>
      <c r="M223" s="78"/>
      <c r="N223" s="78"/>
      <c r="O223" s="78"/>
      <c r="P223" s="78"/>
      <c r="Q223" s="78"/>
      <c r="R223" s="78"/>
      <c r="S223" s="78"/>
      <c r="T223" s="78"/>
      <c r="U223" s="78"/>
      <c r="V223" s="78"/>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c r="BN223" s="78"/>
      <c r="BO223" s="78"/>
      <c r="BP223" s="78"/>
      <c r="BQ223" s="78"/>
      <c r="BR223" s="78"/>
      <c r="BS223" s="78"/>
      <c r="BT223" s="78"/>
      <c r="BU223" s="78"/>
      <c r="BV223" s="78"/>
      <c r="BW223" s="78"/>
      <c r="BX223" s="78"/>
      <c r="BY223" s="78"/>
      <c r="BZ223" s="78"/>
      <c r="CA223" s="78"/>
      <c r="CB223" s="78"/>
      <c r="CC223" s="78"/>
      <c r="CD223" s="78"/>
      <c r="CE223" s="78"/>
      <c r="CF223" s="78"/>
      <c r="CG223" s="78"/>
      <c r="CH223" s="78"/>
      <c r="CI223" s="78"/>
      <c r="CJ223" s="78"/>
      <c r="CK223" s="78"/>
      <c r="CL223" s="78"/>
      <c r="CM223" s="78"/>
      <c r="CN223" s="78"/>
      <c r="CO223" s="78"/>
      <c r="CP223" s="78"/>
      <c r="CQ223" s="78"/>
      <c r="CR223" s="78"/>
      <c r="CS223" s="78"/>
      <c r="CT223" s="78"/>
      <c r="CU223" s="78"/>
      <c r="CV223" s="78"/>
      <c r="CW223" s="78"/>
      <c r="CX223" s="78"/>
      <c r="CY223" s="78"/>
      <c r="CZ223" s="78"/>
      <c r="DA223" s="78"/>
      <c r="DB223" s="78"/>
      <c r="DC223" s="78"/>
      <c r="DD223" s="78"/>
      <c r="DE223" s="78"/>
      <c r="DF223" s="78"/>
      <c r="DG223" s="78"/>
      <c r="DH223" s="78"/>
      <c r="DI223" s="78"/>
      <c r="DJ223" s="78"/>
      <c r="DK223" s="78"/>
      <c r="DL223" s="78"/>
      <c r="DM223" s="78"/>
      <c r="DN223" s="78"/>
      <c r="DO223" s="78"/>
      <c r="DP223" s="78"/>
      <c r="DQ223" s="78"/>
      <c r="DR223" s="78"/>
      <c r="DS223" s="78"/>
      <c r="DT223" s="78"/>
      <c r="DU223" s="78"/>
      <c r="DV223" s="78"/>
      <c r="DW223" s="78"/>
      <c r="DX223" s="78"/>
      <c r="DY223" s="78"/>
      <c r="DZ223" s="78"/>
      <c r="EA223" s="78"/>
      <c r="EB223" s="78"/>
      <c r="EC223" s="78"/>
      <c r="ED223" s="78"/>
      <c r="EE223" s="78"/>
      <c r="EF223" s="78"/>
      <c r="EG223" s="78"/>
      <c r="EH223" s="78"/>
      <c r="EI223" s="78"/>
      <c r="EJ223" s="78"/>
      <c r="EK223" s="78"/>
      <c r="EL223" s="78"/>
      <c r="EM223" s="78"/>
      <c r="EN223" s="78"/>
      <c r="EO223" s="78"/>
      <c r="EP223" s="78"/>
      <c r="EQ223" s="78"/>
      <c r="ER223" s="78"/>
      <c r="ES223" s="78"/>
      <c r="ET223" s="78"/>
      <c r="EU223" s="78"/>
      <c r="EV223" s="78"/>
      <c r="EW223" s="78"/>
      <c r="EX223" s="78"/>
      <c r="EY223" s="78"/>
      <c r="EZ223" s="78"/>
      <c r="FA223" s="78"/>
      <c r="FB223" s="78"/>
      <c r="FC223" s="78"/>
      <c r="FD223" s="78"/>
      <c r="FE223" s="78"/>
      <c r="FF223" s="78"/>
      <c r="FG223" s="78"/>
      <c r="FH223" s="78"/>
      <c r="FI223" s="78"/>
      <c r="FJ223" s="78"/>
      <c r="FK223" s="78"/>
      <c r="FL223" s="78"/>
      <c r="FM223" s="78"/>
      <c r="FN223" s="78"/>
      <c r="FO223" s="78"/>
      <c r="FP223" s="78"/>
      <c r="FQ223" s="78"/>
      <c r="FR223" s="78"/>
      <c r="FS223" s="78"/>
      <c r="FT223" s="78"/>
      <c r="FU223" s="78"/>
    </row>
    <row r="224" spans="10:177" s="1" customFormat="1" ht="15.75">
      <c r="J224" s="78"/>
      <c r="K224" s="78"/>
      <c r="L224" s="78"/>
      <c r="M224" s="78"/>
      <c r="N224" s="78"/>
      <c r="O224" s="78"/>
      <c r="P224" s="78"/>
      <c r="Q224" s="78"/>
      <c r="R224" s="78"/>
      <c r="S224" s="78"/>
      <c r="T224" s="78"/>
      <c r="U224" s="78"/>
      <c r="V224" s="78"/>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P224" s="78"/>
      <c r="BQ224" s="78"/>
      <c r="BR224" s="78"/>
      <c r="BS224" s="78"/>
      <c r="BT224" s="78"/>
      <c r="BU224" s="78"/>
      <c r="BV224" s="78"/>
      <c r="BW224" s="78"/>
      <c r="BX224" s="78"/>
      <c r="BY224" s="78"/>
      <c r="BZ224" s="78"/>
      <c r="CA224" s="78"/>
      <c r="CB224" s="78"/>
      <c r="CC224" s="78"/>
      <c r="CD224" s="78"/>
      <c r="CE224" s="78"/>
      <c r="CF224" s="78"/>
      <c r="CG224" s="78"/>
      <c r="CH224" s="78"/>
      <c r="CI224" s="78"/>
      <c r="CJ224" s="78"/>
      <c r="CK224" s="78"/>
      <c r="CL224" s="78"/>
      <c r="CM224" s="78"/>
      <c r="CN224" s="78"/>
      <c r="CO224" s="78"/>
      <c r="CP224" s="78"/>
      <c r="CQ224" s="78"/>
      <c r="CR224" s="78"/>
      <c r="CS224" s="78"/>
      <c r="CT224" s="78"/>
      <c r="CU224" s="78"/>
      <c r="CV224" s="78"/>
      <c r="CW224" s="78"/>
      <c r="CX224" s="78"/>
      <c r="CY224" s="78"/>
      <c r="CZ224" s="78"/>
      <c r="DA224" s="78"/>
      <c r="DB224" s="78"/>
      <c r="DC224" s="78"/>
      <c r="DD224" s="78"/>
      <c r="DE224" s="78"/>
      <c r="DF224" s="78"/>
      <c r="DG224" s="78"/>
      <c r="DH224" s="78"/>
      <c r="DI224" s="78"/>
      <c r="DJ224" s="78"/>
      <c r="DK224" s="78"/>
      <c r="DL224" s="78"/>
      <c r="DM224" s="78"/>
      <c r="DN224" s="78"/>
      <c r="DO224" s="78"/>
      <c r="DP224" s="78"/>
      <c r="DQ224" s="78"/>
      <c r="DR224" s="78"/>
      <c r="DS224" s="78"/>
      <c r="DT224" s="78"/>
      <c r="DU224" s="78"/>
      <c r="DV224" s="78"/>
      <c r="DW224" s="78"/>
      <c r="DX224" s="78"/>
      <c r="DY224" s="78"/>
      <c r="DZ224" s="78"/>
      <c r="EA224" s="78"/>
      <c r="EB224" s="78"/>
      <c r="EC224" s="78"/>
      <c r="ED224" s="78"/>
      <c r="EE224" s="78"/>
      <c r="EF224" s="78"/>
      <c r="EG224" s="78"/>
      <c r="EH224" s="78"/>
      <c r="EI224" s="78"/>
      <c r="EJ224" s="78"/>
      <c r="EK224" s="78"/>
      <c r="EL224" s="78"/>
      <c r="EM224" s="78"/>
      <c r="EN224" s="78"/>
      <c r="EO224" s="78"/>
      <c r="EP224" s="78"/>
      <c r="EQ224" s="78"/>
      <c r="ER224" s="78"/>
      <c r="ES224" s="78"/>
      <c r="ET224" s="78"/>
      <c r="EU224" s="78"/>
      <c r="EV224" s="78"/>
      <c r="EW224" s="78"/>
      <c r="EX224" s="78"/>
      <c r="EY224" s="78"/>
      <c r="EZ224" s="78"/>
      <c r="FA224" s="78"/>
      <c r="FB224" s="78"/>
      <c r="FC224" s="78"/>
      <c r="FD224" s="78"/>
      <c r="FE224" s="78"/>
      <c r="FF224" s="78"/>
      <c r="FG224" s="78"/>
      <c r="FH224" s="78"/>
      <c r="FI224" s="78"/>
      <c r="FJ224" s="78"/>
      <c r="FK224" s="78"/>
      <c r="FL224" s="78"/>
      <c r="FM224" s="78"/>
      <c r="FN224" s="78"/>
      <c r="FO224" s="78"/>
      <c r="FP224" s="78"/>
      <c r="FQ224" s="78"/>
      <c r="FR224" s="78"/>
      <c r="FS224" s="78"/>
      <c r="FT224" s="78"/>
      <c r="FU224" s="78"/>
    </row>
    <row r="225" spans="10:177" s="1" customFormat="1" ht="15.75">
      <c r="J225" s="78"/>
      <c r="K225" s="78"/>
      <c r="L225" s="78"/>
      <c r="M225" s="78"/>
      <c r="N225" s="78"/>
      <c r="O225" s="78"/>
      <c r="P225" s="78"/>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c r="BR225" s="78"/>
      <c r="BS225" s="78"/>
      <c r="BT225" s="78"/>
      <c r="BU225" s="78"/>
      <c r="BV225" s="78"/>
      <c r="BW225" s="78"/>
      <c r="BX225" s="78"/>
      <c r="BY225" s="78"/>
      <c r="BZ225" s="78"/>
      <c r="CA225" s="78"/>
      <c r="CB225" s="78"/>
      <c r="CC225" s="78"/>
      <c r="CD225" s="78"/>
      <c r="CE225" s="78"/>
      <c r="CF225" s="78"/>
      <c r="CG225" s="78"/>
      <c r="CH225" s="78"/>
      <c r="CI225" s="78"/>
      <c r="CJ225" s="78"/>
      <c r="CK225" s="78"/>
      <c r="CL225" s="78"/>
      <c r="CM225" s="78"/>
      <c r="CN225" s="78"/>
      <c r="CO225" s="78"/>
      <c r="CP225" s="78"/>
      <c r="CQ225" s="78"/>
      <c r="CR225" s="78"/>
      <c r="CS225" s="78"/>
      <c r="CT225" s="78"/>
      <c r="CU225" s="78"/>
      <c r="CV225" s="78"/>
      <c r="CW225" s="78"/>
      <c r="CX225" s="78"/>
      <c r="CY225" s="78"/>
      <c r="CZ225" s="78"/>
      <c r="DA225" s="78"/>
      <c r="DB225" s="78"/>
      <c r="DC225" s="78"/>
      <c r="DD225" s="78"/>
      <c r="DE225" s="78"/>
      <c r="DF225" s="78"/>
      <c r="DG225" s="78"/>
      <c r="DH225" s="78"/>
      <c r="DI225" s="78"/>
      <c r="DJ225" s="78"/>
      <c r="DK225" s="78"/>
      <c r="DL225" s="78"/>
      <c r="DM225" s="78"/>
      <c r="DN225" s="78"/>
      <c r="DO225" s="78"/>
      <c r="DP225" s="78"/>
      <c r="DQ225" s="78"/>
      <c r="DR225" s="78"/>
      <c r="DS225" s="78"/>
      <c r="DT225" s="78"/>
      <c r="DU225" s="78"/>
      <c r="DV225" s="78"/>
      <c r="DW225" s="78"/>
      <c r="DX225" s="78"/>
      <c r="DY225" s="78"/>
      <c r="DZ225" s="78"/>
      <c r="EA225" s="78"/>
      <c r="EB225" s="78"/>
      <c r="EC225" s="78"/>
      <c r="ED225" s="78"/>
      <c r="EE225" s="78"/>
      <c r="EF225" s="78"/>
      <c r="EG225" s="78"/>
      <c r="EH225" s="78"/>
      <c r="EI225" s="78"/>
      <c r="EJ225" s="78"/>
      <c r="EK225" s="78"/>
      <c r="EL225" s="78"/>
      <c r="EM225" s="78"/>
      <c r="EN225" s="78"/>
      <c r="EO225" s="78"/>
      <c r="EP225" s="78"/>
      <c r="EQ225" s="78"/>
      <c r="ER225" s="78"/>
      <c r="ES225" s="78"/>
      <c r="ET225" s="78"/>
      <c r="EU225" s="78"/>
      <c r="EV225" s="78"/>
      <c r="EW225" s="78"/>
      <c r="EX225" s="78"/>
      <c r="EY225" s="78"/>
      <c r="EZ225" s="78"/>
      <c r="FA225" s="78"/>
      <c r="FB225" s="78"/>
      <c r="FC225" s="78"/>
      <c r="FD225" s="78"/>
      <c r="FE225" s="78"/>
      <c r="FF225" s="78"/>
      <c r="FG225" s="78"/>
      <c r="FH225" s="78"/>
      <c r="FI225" s="78"/>
      <c r="FJ225" s="78"/>
      <c r="FK225" s="78"/>
      <c r="FL225" s="78"/>
      <c r="FM225" s="78"/>
      <c r="FN225" s="78"/>
      <c r="FO225" s="78"/>
      <c r="FP225" s="78"/>
      <c r="FQ225" s="78"/>
      <c r="FR225" s="78"/>
      <c r="FS225" s="78"/>
      <c r="FT225" s="78"/>
      <c r="FU225" s="78"/>
    </row>
    <row r="226" spans="10:177" s="1" customFormat="1" ht="15.75">
      <c r="J226" s="78"/>
      <c r="K226" s="78"/>
      <c r="L226" s="78"/>
      <c r="M226" s="78"/>
      <c r="N226" s="78"/>
      <c r="O226" s="78"/>
      <c r="P226" s="78"/>
      <c r="Q226" s="78"/>
      <c r="R226" s="78"/>
      <c r="S226" s="78"/>
      <c r="T226" s="78"/>
      <c r="U226" s="78"/>
      <c r="V226" s="78"/>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c r="BN226" s="78"/>
      <c r="BO226" s="78"/>
      <c r="BP226" s="78"/>
      <c r="BQ226" s="78"/>
      <c r="BR226" s="78"/>
      <c r="BS226" s="78"/>
      <c r="BT226" s="78"/>
      <c r="BU226" s="78"/>
      <c r="BV226" s="78"/>
      <c r="BW226" s="78"/>
      <c r="BX226" s="78"/>
      <c r="BY226" s="78"/>
      <c r="BZ226" s="78"/>
      <c r="CA226" s="78"/>
      <c r="CB226" s="78"/>
      <c r="CC226" s="78"/>
      <c r="CD226" s="78"/>
      <c r="CE226" s="78"/>
      <c r="CF226" s="78"/>
      <c r="CG226" s="78"/>
      <c r="CH226" s="78"/>
      <c r="CI226" s="78"/>
      <c r="CJ226" s="78"/>
      <c r="CK226" s="78"/>
      <c r="CL226" s="78"/>
      <c r="CM226" s="78"/>
      <c r="CN226" s="78"/>
      <c r="CO226" s="78"/>
      <c r="CP226" s="78"/>
      <c r="CQ226" s="78"/>
      <c r="CR226" s="78"/>
      <c r="CS226" s="78"/>
      <c r="CT226" s="78"/>
      <c r="CU226" s="78"/>
      <c r="CV226" s="78"/>
      <c r="CW226" s="78"/>
      <c r="CX226" s="78"/>
      <c r="CY226" s="78"/>
      <c r="CZ226" s="78"/>
      <c r="DA226" s="78"/>
      <c r="DB226" s="78"/>
      <c r="DC226" s="78"/>
      <c r="DD226" s="78"/>
      <c r="DE226" s="78"/>
      <c r="DF226" s="78"/>
      <c r="DG226" s="78"/>
      <c r="DH226" s="78"/>
      <c r="DI226" s="78"/>
      <c r="DJ226" s="78"/>
      <c r="DK226" s="78"/>
      <c r="DL226" s="78"/>
      <c r="DM226" s="78"/>
      <c r="DN226" s="78"/>
      <c r="DO226" s="78"/>
      <c r="DP226" s="78"/>
      <c r="DQ226" s="78"/>
      <c r="DR226" s="78"/>
      <c r="DS226" s="78"/>
      <c r="DT226" s="78"/>
      <c r="DU226" s="78"/>
      <c r="DV226" s="78"/>
      <c r="DW226" s="78"/>
      <c r="DX226" s="78"/>
      <c r="DY226" s="78"/>
      <c r="DZ226" s="78"/>
      <c r="EA226" s="78"/>
      <c r="EB226" s="78"/>
      <c r="EC226" s="78"/>
      <c r="ED226" s="78"/>
      <c r="EE226" s="78"/>
      <c r="EF226" s="78"/>
      <c r="EG226" s="78"/>
      <c r="EH226" s="78"/>
      <c r="EI226" s="78"/>
      <c r="EJ226" s="78"/>
      <c r="EK226" s="78"/>
      <c r="EL226" s="78"/>
      <c r="EM226" s="78"/>
      <c r="EN226" s="78"/>
      <c r="EO226" s="78"/>
      <c r="EP226" s="78"/>
      <c r="EQ226" s="78"/>
      <c r="ER226" s="78"/>
      <c r="ES226" s="78"/>
      <c r="ET226" s="78"/>
      <c r="EU226" s="78"/>
      <c r="EV226" s="78"/>
      <c r="EW226" s="78"/>
      <c r="EX226" s="78"/>
      <c r="EY226" s="78"/>
      <c r="EZ226" s="78"/>
      <c r="FA226" s="78"/>
      <c r="FB226" s="78"/>
      <c r="FC226" s="78"/>
      <c r="FD226" s="78"/>
      <c r="FE226" s="78"/>
      <c r="FF226" s="78"/>
      <c r="FG226" s="78"/>
      <c r="FH226" s="78"/>
      <c r="FI226" s="78"/>
      <c r="FJ226" s="78"/>
      <c r="FK226" s="78"/>
      <c r="FL226" s="78"/>
      <c r="FM226" s="78"/>
      <c r="FN226" s="78"/>
      <c r="FO226" s="78"/>
      <c r="FP226" s="78"/>
      <c r="FQ226" s="78"/>
      <c r="FR226" s="78"/>
      <c r="FS226" s="78"/>
      <c r="FT226" s="78"/>
      <c r="FU226" s="78"/>
    </row>
    <row r="227" spans="10:177" s="1" customFormat="1" ht="15.75">
      <c r="J227" s="78"/>
      <c r="K227" s="78"/>
      <c r="L227" s="78"/>
      <c r="M227" s="78"/>
      <c r="N227" s="78"/>
      <c r="O227" s="78"/>
      <c r="P227" s="78"/>
      <c r="Q227" s="78"/>
      <c r="R227" s="78"/>
      <c r="S227" s="78"/>
      <c r="T227" s="78"/>
      <c r="U227" s="78"/>
      <c r="V227" s="78"/>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c r="BN227" s="78"/>
      <c r="BO227" s="78"/>
      <c r="BP227" s="78"/>
      <c r="BQ227" s="78"/>
      <c r="BR227" s="78"/>
      <c r="BS227" s="78"/>
      <c r="BT227" s="78"/>
      <c r="BU227" s="78"/>
      <c r="BV227" s="78"/>
      <c r="BW227" s="78"/>
      <c r="BX227" s="78"/>
      <c r="BY227" s="78"/>
      <c r="BZ227" s="78"/>
      <c r="CA227" s="78"/>
      <c r="CB227" s="78"/>
      <c r="CC227" s="78"/>
      <c r="CD227" s="78"/>
      <c r="CE227" s="78"/>
      <c r="CF227" s="78"/>
      <c r="CG227" s="78"/>
      <c r="CH227" s="78"/>
      <c r="CI227" s="78"/>
      <c r="CJ227" s="78"/>
      <c r="CK227" s="78"/>
      <c r="CL227" s="78"/>
      <c r="CM227" s="78"/>
      <c r="CN227" s="78"/>
      <c r="CO227" s="78"/>
      <c r="CP227" s="78"/>
      <c r="CQ227" s="78"/>
      <c r="CR227" s="78"/>
      <c r="CS227" s="78"/>
      <c r="CT227" s="78"/>
      <c r="CU227" s="78"/>
      <c r="CV227" s="78"/>
      <c r="CW227" s="78"/>
      <c r="CX227" s="78"/>
      <c r="CY227" s="78"/>
      <c r="CZ227" s="78"/>
      <c r="DA227" s="78"/>
      <c r="DB227" s="78"/>
      <c r="DC227" s="78"/>
      <c r="DD227" s="78"/>
      <c r="DE227" s="78"/>
      <c r="DF227" s="78"/>
      <c r="DG227" s="78"/>
      <c r="DH227" s="78"/>
      <c r="DI227" s="78"/>
      <c r="DJ227" s="78"/>
      <c r="DK227" s="78"/>
      <c r="DL227" s="78"/>
      <c r="DM227" s="78"/>
      <c r="DN227" s="78"/>
      <c r="DO227" s="78"/>
      <c r="DP227" s="78"/>
      <c r="DQ227" s="78"/>
      <c r="DR227" s="78"/>
      <c r="DS227" s="78"/>
      <c r="DT227" s="78"/>
      <c r="DU227" s="78"/>
      <c r="DV227" s="78"/>
      <c r="DW227" s="78"/>
      <c r="DX227" s="78"/>
      <c r="DY227" s="78"/>
      <c r="DZ227" s="78"/>
      <c r="EA227" s="78"/>
      <c r="EB227" s="78"/>
      <c r="EC227" s="78"/>
      <c r="ED227" s="78"/>
      <c r="EE227" s="78"/>
      <c r="EF227" s="78"/>
      <c r="EG227" s="78"/>
      <c r="EH227" s="78"/>
      <c r="EI227" s="78"/>
      <c r="EJ227" s="78"/>
      <c r="EK227" s="78"/>
      <c r="EL227" s="78"/>
      <c r="EM227" s="78"/>
      <c r="EN227" s="78"/>
      <c r="EO227" s="78"/>
      <c r="EP227" s="78"/>
      <c r="EQ227" s="78"/>
      <c r="ER227" s="78"/>
      <c r="ES227" s="78"/>
      <c r="ET227" s="78"/>
      <c r="EU227" s="78"/>
      <c r="EV227" s="78"/>
      <c r="EW227" s="78"/>
      <c r="EX227" s="78"/>
      <c r="EY227" s="78"/>
      <c r="EZ227" s="78"/>
      <c r="FA227" s="78"/>
      <c r="FB227" s="78"/>
      <c r="FC227" s="78"/>
      <c r="FD227" s="78"/>
      <c r="FE227" s="78"/>
      <c r="FF227" s="78"/>
      <c r="FG227" s="78"/>
      <c r="FH227" s="78"/>
      <c r="FI227" s="78"/>
      <c r="FJ227" s="78"/>
      <c r="FK227" s="78"/>
      <c r="FL227" s="78"/>
      <c r="FM227" s="78"/>
      <c r="FN227" s="78"/>
      <c r="FO227" s="78"/>
      <c r="FP227" s="78"/>
      <c r="FQ227" s="78"/>
      <c r="FR227" s="78"/>
      <c r="FS227" s="78"/>
      <c r="FT227" s="78"/>
      <c r="FU227" s="78"/>
    </row>
    <row r="228" spans="10:177" s="1" customFormat="1" ht="15.75">
      <c r="J228" s="78"/>
      <c r="K228" s="78"/>
      <c r="L228" s="78"/>
      <c r="M228" s="78"/>
      <c r="N228" s="78"/>
      <c r="O228" s="78"/>
      <c r="P228" s="78"/>
      <c r="Q228" s="78"/>
      <c r="R228" s="78"/>
      <c r="S228" s="78"/>
      <c r="T228" s="78"/>
      <c r="U228" s="78"/>
      <c r="V228" s="78"/>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78"/>
      <c r="BE228" s="78"/>
      <c r="BF228" s="78"/>
      <c r="BG228" s="78"/>
      <c r="BH228" s="78"/>
      <c r="BI228" s="78"/>
      <c r="BJ228" s="78"/>
      <c r="BK228" s="78"/>
      <c r="BL228" s="78"/>
      <c r="BM228" s="78"/>
      <c r="BN228" s="78"/>
      <c r="BO228" s="78"/>
      <c r="BP228" s="78"/>
      <c r="BQ228" s="78"/>
      <c r="BR228" s="78"/>
      <c r="BS228" s="78"/>
      <c r="BT228" s="78"/>
      <c r="BU228" s="78"/>
      <c r="BV228" s="78"/>
      <c r="BW228" s="78"/>
      <c r="BX228" s="78"/>
      <c r="BY228" s="78"/>
      <c r="BZ228" s="78"/>
      <c r="CA228" s="78"/>
      <c r="CB228" s="78"/>
      <c r="CC228" s="78"/>
      <c r="CD228" s="78"/>
      <c r="CE228" s="78"/>
      <c r="CF228" s="78"/>
      <c r="CG228" s="78"/>
      <c r="CH228" s="78"/>
      <c r="CI228" s="78"/>
      <c r="CJ228" s="78"/>
      <c r="CK228" s="78"/>
      <c r="CL228" s="78"/>
      <c r="CM228" s="78"/>
      <c r="CN228" s="78"/>
      <c r="CO228" s="78"/>
      <c r="CP228" s="78"/>
      <c r="CQ228" s="78"/>
      <c r="CR228" s="78"/>
      <c r="CS228" s="78"/>
      <c r="CT228" s="78"/>
      <c r="CU228" s="78"/>
      <c r="CV228" s="78"/>
      <c r="CW228" s="78"/>
      <c r="CX228" s="78"/>
      <c r="CY228" s="78"/>
      <c r="CZ228" s="78"/>
      <c r="DA228" s="78"/>
      <c r="DB228" s="78"/>
      <c r="DC228" s="78"/>
      <c r="DD228" s="78"/>
      <c r="DE228" s="78"/>
      <c r="DF228" s="78"/>
      <c r="DG228" s="78"/>
      <c r="DH228" s="78"/>
      <c r="DI228" s="78"/>
      <c r="DJ228" s="78"/>
      <c r="DK228" s="78"/>
      <c r="DL228" s="78"/>
      <c r="DM228" s="78"/>
      <c r="DN228" s="78"/>
      <c r="DO228" s="78"/>
      <c r="DP228" s="78"/>
      <c r="DQ228" s="78"/>
      <c r="DR228" s="78"/>
      <c r="DS228" s="78"/>
      <c r="DT228" s="78"/>
      <c r="DU228" s="78"/>
      <c r="DV228" s="78"/>
      <c r="DW228" s="78"/>
      <c r="DX228" s="78"/>
      <c r="DY228" s="78"/>
      <c r="DZ228" s="78"/>
      <c r="EA228" s="78"/>
      <c r="EB228" s="78"/>
      <c r="EC228" s="78"/>
      <c r="ED228" s="78"/>
      <c r="EE228" s="78"/>
      <c r="EF228" s="78"/>
      <c r="EG228" s="78"/>
      <c r="EH228" s="78"/>
      <c r="EI228" s="78"/>
      <c r="EJ228" s="78"/>
      <c r="EK228" s="78"/>
      <c r="EL228" s="78"/>
      <c r="EM228" s="78"/>
      <c r="EN228" s="78"/>
      <c r="EO228" s="78"/>
      <c r="EP228" s="78"/>
      <c r="EQ228" s="78"/>
      <c r="ER228" s="78"/>
      <c r="ES228" s="78"/>
      <c r="ET228" s="78"/>
      <c r="EU228" s="78"/>
      <c r="EV228" s="78"/>
      <c r="EW228" s="78"/>
      <c r="EX228" s="78"/>
      <c r="EY228" s="78"/>
      <c r="EZ228" s="78"/>
      <c r="FA228" s="78"/>
      <c r="FB228" s="78"/>
      <c r="FC228" s="78"/>
      <c r="FD228" s="78"/>
      <c r="FE228" s="78"/>
      <c r="FF228" s="78"/>
      <c r="FG228" s="78"/>
      <c r="FH228" s="78"/>
      <c r="FI228" s="78"/>
      <c r="FJ228" s="78"/>
      <c r="FK228" s="78"/>
      <c r="FL228" s="78"/>
      <c r="FM228" s="78"/>
      <c r="FN228" s="78"/>
      <c r="FO228" s="78"/>
      <c r="FP228" s="78"/>
      <c r="FQ228" s="78"/>
      <c r="FR228" s="78"/>
      <c r="FS228" s="78"/>
      <c r="FT228" s="78"/>
      <c r="FU228" s="78"/>
    </row>
    <row r="229" spans="10:177" s="1" customFormat="1" ht="15.75">
      <c r="J229" s="78"/>
      <c r="K229" s="78"/>
      <c r="L229" s="78"/>
      <c r="M229" s="78"/>
      <c r="N229" s="78"/>
      <c r="O229" s="78"/>
      <c r="P229" s="78"/>
      <c r="Q229" s="78"/>
      <c r="R229" s="78"/>
      <c r="S229" s="78"/>
      <c r="T229" s="78"/>
      <c r="U229" s="78"/>
      <c r="V229" s="78"/>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78"/>
      <c r="AY229" s="78"/>
      <c r="AZ229" s="78"/>
      <c r="BA229" s="78"/>
      <c r="BB229" s="78"/>
      <c r="BC229" s="78"/>
      <c r="BD229" s="78"/>
      <c r="BE229" s="78"/>
      <c r="BF229" s="78"/>
      <c r="BG229" s="78"/>
      <c r="BH229" s="78"/>
      <c r="BI229" s="78"/>
      <c r="BJ229" s="78"/>
      <c r="BK229" s="78"/>
      <c r="BL229" s="78"/>
      <c r="BM229" s="78"/>
      <c r="BN229" s="78"/>
      <c r="BO229" s="78"/>
      <c r="BP229" s="78"/>
      <c r="BQ229" s="78"/>
      <c r="BR229" s="78"/>
      <c r="BS229" s="78"/>
      <c r="BT229" s="78"/>
      <c r="BU229" s="78"/>
      <c r="BV229" s="78"/>
      <c r="BW229" s="78"/>
      <c r="BX229" s="78"/>
      <c r="BY229" s="78"/>
      <c r="BZ229" s="78"/>
      <c r="CA229" s="78"/>
      <c r="CB229" s="78"/>
      <c r="CC229" s="78"/>
      <c r="CD229" s="78"/>
      <c r="CE229" s="78"/>
      <c r="CF229" s="78"/>
      <c r="CG229" s="78"/>
      <c r="CH229" s="78"/>
      <c r="CI229" s="78"/>
      <c r="CJ229" s="78"/>
      <c r="CK229" s="78"/>
      <c r="CL229" s="78"/>
      <c r="CM229" s="78"/>
      <c r="CN229" s="78"/>
      <c r="CO229" s="78"/>
      <c r="CP229" s="78"/>
      <c r="CQ229" s="78"/>
      <c r="CR229" s="78"/>
      <c r="CS229" s="78"/>
      <c r="CT229" s="78"/>
      <c r="CU229" s="78"/>
      <c r="CV229" s="78"/>
      <c r="CW229" s="78"/>
      <c r="CX229" s="78"/>
      <c r="CY229" s="78"/>
      <c r="CZ229" s="78"/>
      <c r="DA229" s="78"/>
      <c r="DB229" s="78"/>
      <c r="DC229" s="78"/>
      <c r="DD229" s="78"/>
      <c r="DE229" s="78"/>
      <c r="DF229" s="78"/>
      <c r="DG229" s="78"/>
      <c r="DH229" s="78"/>
      <c r="DI229" s="78"/>
      <c r="DJ229" s="78"/>
      <c r="DK229" s="78"/>
      <c r="DL229" s="78"/>
      <c r="DM229" s="78"/>
      <c r="DN229" s="78"/>
      <c r="DO229" s="78"/>
      <c r="DP229" s="78"/>
      <c r="DQ229" s="78"/>
      <c r="DR229" s="78"/>
      <c r="DS229" s="78"/>
      <c r="DT229" s="78"/>
      <c r="DU229" s="78"/>
      <c r="DV229" s="78"/>
      <c r="DW229" s="78"/>
      <c r="DX229" s="78"/>
      <c r="DY229" s="78"/>
      <c r="DZ229" s="78"/>
      <c r="EA229" s="78"/>
      <c r="EB229" s="78"/>
      <c r="EC229" s="78"/>
      <c r="ED229" s="78"/>
      <c r="EE229" s="78"/>
      <c r="EF229" s="78"/>
      <c r="EG229" s="78"/>
      <c r="EH229" s="78"/>
      <c r="EI229" s="78"/>
      <c r="EJ229" s="78"/>
      <c r="EK229" s="78"/>
      <c r="EL229" s="78"/>
      <c r="EM229" s="78"/>
      <c r="EN229" s="78"/>
      <c r="EO229" s="78"/>
      <c r="EP229" s="78"/>
      <c r="EQ229" s="78"/>
      <c r="ER229" s="78"/>
      <c r="ES229" s="78"/>
      <c r="ET229" s="78"/>
      <c r="EU229" s="78"/>
      <c r="EV229" s="78"/>
      <c r="EW229" s="78"/>
      <c r="EX229" s="78"/>
      <c r="EY229" s="78"/>
      <c r="EZ229" s="78"/>
      <c r="FA229" s="78"/>
      <c r="FB229" s="78"/>
      <c r="FC229" s="78"/>
      <c r="FD229" s="78"/>
      <c r="FE229" s="78"/>
      <c r="FF229" s="78"/>
      <c r="FG229" s="78"/>
      <c r="FH229" s="78"/>
      <c r="FI229" s="78"/>
      <c r="FJ229" s="78"/>
      <c r="FK229" s="78"/>
      <c r="FL229" s="78"/>
      <c r="FM229" s="78"/>
      <c r="FN229" s="78"/>
      <c r="FO229" s="78"/>
      <c r="FP229" s="78"/>
      <c r="FQ229" s="78"/>
      <c r="FR229" s="78"/>
      <c r="FS229" s="78"/>
      <c r="FT229" s="78"/>
      <c r="FU229" s="78"/>
    </row>
    <row r="230" spans="10:177" s="1" customFormat="1" ht="15.75">
      <c r="J230" s="78"/>
      <c r="K230" s="78"/>
      <c r="L230" s="78"/>
      <c r="M230" s="78"/>
      <c r="N230" s="78"/>
      <c r="O230" s="78"/>
      <c r="P230" s="78"/>
      <c r="Q230" s="78"/>
      <c r="R230" s="78"/>
      <c r="S230" s="78"/>
      <c r="T230" s="78"/>
      <c r="U230" s="78"/>
      <c r="V230" s="78"/>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78"/>
      <c r="BE230" s="78"/>
      <c r="BF230" s="78"/>
      <c r="BG230" s="78"/>
      <c r="BH230" s="78"/>
      <c r="BI230" s="78"/>
      <c r="BJ230" s="78"/>
      <c r="BK230" s="78"/>
      <c r="BL230" s="78"/>
      <c r="BM230" s="78"/>
      <c r="BN230" s="78"/>
      <c r="BO230" s="78"/>
      <c r="BP230" s="78"/>
      <c r="BQ230" s="78"/>
      <c r="BR230" s="78"/>
      <c r="BS230" s="78"/>
      <c r="BT230" s="78"/>
      <c r="BU230" s="78"/>
      <c r="BV230" s="78"/>
      <c r="BW230" s="78"/>
      <c r="BX230" s="78"/>
      <c r="BY230" s="78"/>
      <c r="BZ230" s="78"/>
      <c r="CA230" s="78"/>
      <c r="CB230" s="78"/>
      <c r="CC230" s="78"/>
      <c r="CD230" s="78"/>
      <c r="CE230" s="78"/>
      <c r="CF230" s="78"/>
      <c r="CG230" s="78"/>
      <c r="CH230" s="78"/>
      <c r="CI230" s="78"/>
      <c r="CJ230" s="78"/>
      <c r="CK230" s="78"/>
      <c r="CL230" s="78"/>
      <c r="CM230" s="78"/>
      <c r="CN230" s="78"/>
      <c r="CO230" s="78"/>
      <c r="CP230" s="78"/>
      <c r="CQ230" s="78"/>
      <c r="CR230" s="78"/>
      <c r="CS230" s="78"/>
      <c r="CT230" s="78"/>
      <c r="CU230" s="78"/>
      <c r="CV230" s="78"/>
      <c r="CW230" s="78"/>
      <c r="CX230" s="78"/>
      <c r="CY230" s="78"/>
      <c r="CZ230" s="78"/>
      <c r="DA230" s="78"/>
      <c r="DB230" s="78"/>
      <c r="DC230" s="78"/>
      <c r="DD230" s="78"/>
      <c r="DE230" s="78"/>
      <c r="DF230" s="78"/>
      <c r="DG230" s="78"/>
      <c r="DH230" s="78"/>
      <c r="DI230" s="78"/>
      <c r="DJ230" s="78"/>
      <c r="DK230" s="78"/>
      <c r="DL230" s="78"/>
      <c r="DM230" s="78"/>
      <c r="DN230" s="78"/>
      <c r="DO230" s="78"/>
      <c r="DP230" s="78"/>
      <c r="DQ230" s="78"/>
      <c r="DR230" s="78"/>
      <c r="DS230" s="78"/>
      <c r="DT230" s="78"/>
      <c r="DU230" s="78"/>
      <c r="DV230" s="78"/>
      <c r="DW230" s="78"/>
      <c r="DX230" s="78"/>
      <c r="DY230" s="78"/>
      <c r="DZ230" s="78"/>
      <c r="EA230" s="78"/>
      <c r="EB230" s="78"/>
      <c r="EC230" s="78"/>
      <c r="ED230" s="78"/>
      <c r="EE230" s="78"/>
      <c r="EF230" s="78"/>
      <c r="EG230" s="78"/>
      <c r="EH230" s="78"/>
      <c r="EI230" s="78"/>
      <c r="EJ230" s="78"/>
      <c r="EK230" s="78"/>
      <c r="EL230" s="78"/>
      <c r="EM230" s="78"/>
      <c r="EN230" s="78"/>
      <c r="EO230" s="78"/>
      <c r="EP230" s="78"/>
      <c r="EQ230" s="78"/>
      <c r="ER230" s="78"/>
      <c r="ES230" s="78"/>
      <c r="ET230" s="78"/>
      <c r="EU230" s="78"/>
      <c r="EV230" s="78"/>
      <c r="EW230" s="78"/>
      <c r="EX230" s="78"/>
      <c r="EY230" s="78"/>
      <c r="EZ230" s="78"/>
      <c r="FA230" s="78"/>
      <c r="FB230" s="78"/>
      <c r="FC230" s="78"/>
      <c r="FD230" s="78"/>
      <c r="FE230" s="78"/>
      <c r="FF230" s="78"/>
      <c r="FG230" s="78"/>
      <c r="FH230" s="78"/>
      <c r="FI230" s="78"/>
      <c r="FJ230" s="78"/>
      <c r="FK230" s="78"/>
      <c r="FL230" s="78"/>
      <c r="FM230" s="78"/>
      <c r="FN230" s="78"/>
      <c r="FO230" s="78"/>
      <c r="FP230" s="78"/>
      <c r="FQ230" s="78"/>
      <c r="FR230" s="78"/>
      <c r="FS230" s="78"/>
      <c r="FT230" s="78"/>
      <c r="FU230" s="78"/>
    </row>
    <row r="231" spans="10:177" s="1" customFormat="1" ht="15.75">
      <c r="J231" s="78"/>
      <c r="K231" s="78"/>
      <c r="L231" s="78"/>
      <c r="M231" s="78"/>
      <c r="N231" s="78"/>
      <c r="O231" s="78"/>
      <c r="P231" s="78"/>
      <c r="Q231" s="78"/>
      <c r="R231" s="78"/>
      <c r="S231" s="78"/>
      <c r="T231" s="78"/>
      <c r="U231" s="78"/>
      <c r="V231" s="78"/>
      <c r="W231" s="78"/>
      <c r="X231" s="78"/>
      <c r="Y231" s="78"/>
      <c r="Z231" s="78"/>
      <c r="AA231" s="78"/>
      <c r="AB231" s="78"/>
      <c r="AC231" s="78"/>
      <c r="AD231" s="78"/>
      <c r="AE231" s="78"/>
      <c r="AF231" s="78"/>
      <c r="AG231" s="78"/>
      <c r="AH231" s="78"/>
      <c r="AI231" s="78"/>
      <c r="AJ231" s="78"/>
      <c r="AK231" s="78"/>
      <c r="AL231" s="78"/>
      <c r="AM231" s="78"/>
      <c r="AN231" s="78"/>
      <c r="AO231" s="78"/>
      <c r="AP231" s="78"/>
      <c r="AQ231" s="78"/>
      <c r="AR231" s="78"/>
      <c r="AS231" s="78"/>
      <c r="AT231" s="78"/>
      <c r="AU231" s="78"/>
      <c r="AV231" s="78"/>
      <c r="AW231" s="78"/>
      <c r="AX231" s="78"/>
      <c r="AY231" s="78"/>
      <c r="AZ231" s="78"/>
      <c r="BA231" s="78"/>
      <c r="BB231" s="78"/>
      <c r="BC231" s="78"/>
      <c r="BD231" s="78"/>
      <c r="BE231" s="78"/>
      <c r="BF231" s="78"/>
      <c r="BG231" s="78"/>
      <c r="BH231" s="78"/>
      <c r="BI231" s="78"/>
      <c r="BJ231" s="78"/>
      <c r="BK231" s="78"/>
      <c r="BL231" s="78"/>
      <c r="BM231" s="78"/>
      <c r="BN231" s="78"/>
      <c r="BO231" s="78"/>
      <c r="BP231" s="78"/>
      <c r="BQ231" s="78"/>
      <c r="BR231" s="78"/>
      <c r="BS231" s="78"/>
      <c r="BT231" s="78"/>
      <c r="BU231" s="78"/>
      <c r="BV231" s="78"/>
      <c r="BW231" s="78"/>
      <c r="BX231" s="78"/>
      <c r="BY231" s="78"/>
      <c r="BZ231" s="78"/>
      <c r="CA231" s="78"/>
      <c r="CB231" s="78"/>
      <c r="CC231" s="78"/>
      <c r="CD231" s="78"/>
      <c r="CE231" s="78"/>
      <c r="CF231" s="78"/>
      <c r="CG231" s="78"/>
      <c r="CH231" s="78"/>
      <c r="CI231" s="78"/>
      <c r="CJ231" s="78"/>
      <c r="CK231" s="78"/>
      <c r="CL231" s="78"/>
      <c r="CM231" s="78"/>
      <c r="CN231" s="78"/>
      <c r="CO231" s="78"/>
      <c r="CP231" s="78"/>
      <c r="CQ231" s="78"/>
      <c r="CR231" s="78"/>
      <c r="CS231" s="78"/>
      <c r="CT231" s="78"/>
      <c r="CU231" s="78"/>
      <c r="CV231" s="78"/>
      <c r="CW231" s="78"/>
      <c r="CX231" s="78"/>
      <c r="CY231" s="78"/>
      <c r="CZ231" s="78"/>
      <c r="DA231" s="78"/>
      <c r="DB231" s="78"/>
      <c r="DC231" s="78"/>
      <c r="DD231" s="78"/>
      <c r="DE231" s="78"/>
      <c r="DF231" s="78"/>
      <c r="DG231" s="78"/>
      <c r="DH231" s="78"/>
      <c r="DI231" s="78"/>
      <c r="DJ231" s="78"/>
      <c r="DK231" s="78"/>
      <c r="DL231" s="78"/>
      <c r="DM231" s="78"/>
      <c r="DN231" s="78"/>
      <c r="DO231" s="78"/>
      <c r="DP231" s="78"/>
      <c r="DQ231" s="78"/>
      <c r="DR231" s="78"/>
      <c r="DS231" s="78"/>
      <c r="DT231" s="78"/>
      <c r="DU231" s="78"/>
      <c r="DV231" s="78"/>
      <c r="DW231" s="78"/>
      <c r="DX231" s="78"/>
      <c r="DY231" s="78"/>
      <c r="DZ231" s="78"/>
      <c r="EA231" s="78"/>
      <c r="EB231" s="78"/>
      <c r="EC231" s="78"/>
      <c r="ED231" s="78"/>
      <c r="EE231" s="78"/>
      <c r="EF231" s="78"/>
      <c r="EG231" s="78"/>
      <c r="EH231" s="78"/>
      <c r="EI231" s="78"/>
      <c r="EJ231" s="78"/>
      <c r="EK231" s="78"/>
      <c r="EL231" s="78"/>
      <c r="EM231" s="78"/>
      <c r="EN231" s="78"/>
      <c r="EO231" s="78"/>
      <c r="EP231" s="78"/>
      <c r="EQ231" s="78"/>
      <c r="ER231" s="78"/>
      <c r="ES231" s="78"/>
      <c r="ET231" s="78"/>
      <c r="EU231" s="78"/>
      <c r="EV231" s="78"/>
      <c r="EW231" s="78"/>
      <c r="EX231" s="78"/>
      <c r="EY231" s="78"/>
      <c r="EZ231" s="78"/>
      <c r="FA231" s="78"/>
      <c r="FB231" s="78"/>
      <c r="FC231" s="78"/>
      <c r="FD231" s="78"/>
      <c r="FE231" s="78"/>
      <c r="FF231" s="78"/>
      <c r="FG231" s="78"/>
      <c r="FH231" s="78"/>
      <c r="FI231" s="78"/>
      <c r="FJ231" s="78"/>
      <c r="FK231" s="78"/>
      <c r="FL231" s="78"/>
      <c r="FM231" s="78"/>
      <c r="FN231" s="78"/>
      <c r="FO231" s="78"/>
      <c r="FP231" s="78"/>
      <c r="FQ231" s="78"/>
      <c r="FR231" s="78"/>
      <c r="FS231" s="78"/>
      <c r="FT231" s="78"/>
      <c r="FU231" s="78"/>
    </row>
    <row r="232" spans="10:177" s="1" customFormat="1" ht="15.75">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c r="BI232" s="78"/>
      <c r="BJ232" s="78"/>
      <c r="BK232" s="78"/>
      <c r="BL232" s="78"/>
      <c r="BM232" s="78"/>
      <c r="BN232" s="78"/>
      <c r="BO232" s="78"/>
      <c r="BP232" s="78"/>
      <c r="BQ232" s="78"/>
      <c r="BR232" s="78"/>
      <c r="BS232" s="78"/>
      <c r="BT232" s="78"/>
      <c r="BU232" s="78"/>
      <c r="BV232" s="78"/>
      <c r="BW232" s="78"/>
      <c r="BX232" s="78"/>
      <c r="BY232" s="78"/>
      <c r="BZ232" s="78"/>
      <c r="CA232" s="78"/>
      <c r="CB232" s="78"/>
      <c r="CC232" s="78"/>
      <c r="CD232" s="78"/>
      <c r="CE232" s="78"/>
      <c r="CF232" s="78"/>
      <c r="CG232" s="78"/>
      <c r="CH232" s="78"/>
      <c r="CI232" s="78"/>
      <c r="CJ232" s="78"/>
      <c r="CK232" s="78"/>
      <c r="CL232" s="78"/>
      <c r="CM232" s="78"/>
      <c r="CN232" s="78"/>
      <c r="CO232" s="78"/>
      <c r="CP232" s="78"/>
      <c r="CQ232" s="78"/>
      <c r="CR232" s="78"/>
      <c r="CS232" s="78"/>
      <c r="CT232" s="78"/>
      <c r="CU232" s="78"/>
      <c r="CV232" s="78"/>
      <c r="CW232" s="78"/>
      <c r="CX232" s="78"/>
      <c r="CY232" s="78"/>
      <c r="CZ232" s="78"/>
      <c r="DA232" s="78"/>
      <c r="DB232" s="78"/>
      <c r="DC232" s="78"/>
      <c r="DD232" s="78"/>
      <c r="DE232" s="78"/>
      <c r="DF232" s="78"/>
      <c r="DG232" s="78"/>
      <c r="DH232" s="78"/>
      <c r="DI232" s="78"/>
      <c r="DJ232" s="78"/>
      <c r="DK232" s="78"/>
      <c r="DL232" s="78"/>
      <c r="DM232" s="78"/>
      <c r="DN232" s="78"/>
      <c r="DO232" s="78"/>
      <c r="DP232" s="78"/>
      <c r="DQ232" s="78"/>
      <c r="DR232" s="78"/>
      <c r="DS232" s="78"/>
      <c r="DT232" s="78"/>
      <c r="DU232" s="78"/>
      <c r="DV232" s="78"/>
      <c r="DW232" s="78"/>
      <c r="DX232" s="78"/>
      <c r="DY232" s="78"/>
      <c r="DZ232" s="78"/>
      <c r="EA232" s="78"/>
      <c r="EB232" s="78"/>
      <c r="EC232" s="78"/>
      <c r="ED232" s="78"/>
      <c r="EE232" s="78"/>
      <c r="EF232" s="78"/>
      <c r="EG232" s="78"/>
      <c r="EH232" s="78"/>
      <c r="EI232" s="78"/>
      <c r="EJ232" s="78"/>
      <c r="EK232" s="78"/>
      <c r="EL232" s="78"/>
      <c r="EM232" s="78"/>
      <c r="EN232" s="78"/>
      <c r="EO232" s="78"/>
      <c r="EP232" s="78"/>
      <c r="EQ232" s="78"/>
      <c r="ER232" s="78"/>
      <c r="ES232" s="78"/>
      <c r="ET232" s="78"/>
      <c r="EU232" s="78"/>
      <c r="EV232" s="78"/>
      <c r="EW232" s="78"/>
      <c r="EX232" s="78"/>
      <c r="EY232" s="78"/>
      <c r="EZ232" s="78"/>
      <c r="FA232" s="78"/>
      <c r="FB232" s="78"/>
      <c r="FC232" s="78"/>
      <c r="FD232" s="78"/>
      <c r="FE232" s="78"/>
      <c r="FF232" s="78"/>
      <c r="FG232" s="78"/>
      <c r="FH232" s="78"/>
      <c r="FI232" s="78"/>
      <c r="FJ232" s="78"/>
      <c r="FK232" s="78"/>
      <c r="FL232" s="78"/>
      <c r="FM232" s="78"/>
      <c r="FN232" s="78"/>
      <c r="FO232" s="78"/>
      <c r="FP232" s="78"/>
      <c r="FQ232" s="78"/>
      <c r="FR232" s="78"/>
      <c r="FS232" s="78"/>
      <c r="FT232" s="78"/>
      <c r="FU232" s="78"/>
    </row>
    <row r="233" spans="10:177" s="1" customFormat="1" ht="15.75">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78"/>
      <c r="BD233" s="78"/>
      <c r="BE233" s="78"/>
      <c r="BF233" s="78"/>
      <c r="BG233" s="78"/>
      <c r="BH233" s="78"/>
      <c r="BI233" s="78"/>
      <c r="BJ233" s="78"/>
      <c r="BK233" s="78"/>
      <c r="BL233" s="78"/>
      <c r="BM233" s="78"/>
      <c r="BN233" s="78"/>
      <c r="BO233" s="78"/>
      <c r="BP233" s="78"/>
      <c r="BQ233" s="78"/>
      <c r="BR233" s="78"/>
      <c r="BS233" s="78"/>
      <c r="BT233" s="78"/>
      <c r="BU233" s="78"/>
      <c r="BV233" s="78"/>
      <c r="BW233" s="78"/>
      <c r="BX233" s="78"/>
      <c r="BY233" s="78"/>
      <c r="BZ233" s="78"/>
      <c r="CA233" s="78"/>
      <c r="CB233" s="78"/>
      <c r="CC233" s="78"/>
      <c r="CD233" s="78"/>
      <c r="CE233" s="78"/>
      <c r="CF233" s="78"/>
      <c r="CG233" s="78"/>
      <c r="CH233" s="78"/>
      <c r="CI233" s="78"/>
      <c r="CJ233" s="78"/>
      <c r="CK233" s="78"/>
      <c r="CL233" s="78"/>
      <c r="CM233" s="78"/>
      <c r="CN233" s="78"/>
      <c r="CO233" s="78"/>
      <c r="CP233" s="78"/>
      <c r="CQ233" s="78"/>
      <c r="CR233" s="78"/>
      <c r="CS233" s="78"/>
      <c r="CT233" s="78"/>
      <c r="CU233" s="78"/>
      <c r="CV233" s="78"/>
      <c r="CW233" s="78"/>
      <c r="CX233" s="78"/>
      <c r="CY233" s="78"/>
      <c r="CZ233" s="78"/>
      <c r="DA233" s="78"/>
      <c r="DB233" s="78"/>
      <c r="DC233" s="78"/>
      <c r="DD233" s="78"/>
      <c r="DE233" s="78"/>
      <c r="DF233" s="78"/>
      <c r="DG233" s="78"/>
      <c r="DH233" s="78"/>
      <c r="DI233" s="78"/>
      <c r="DJ233" s="78"/>
      <c r="DK233" s="78"/>
      <c r="DL233" s="78"/>
      <c r="DM233" s="78"/>
      <c r="DN233" s="78"/>
      <c r="DO233" s="78"/>
      <c r="DP233" s="78"/>
      <c r="DQ233" s="78"/>
      <c r="DR233" s="78"/>
      <c r="DS233" s="78"/>
      <c r="DT233" s="78"/>
      <c r="DU233" s="78"/>
      <c r="DV233" s="78"/>
      <c r="DW233" s="78"/>
      <c r="DX233" s="78"/>
      <c r="DY233" s="78"/>
      <c r="DZ233" s="78"/>
      <c r="EA233" s="78"/>
      <c r="EB233" s="78"/>
      <c r="EC233" s="78"/>
      <c r="ED233" s="78"/>
      <c r="EE233" s="78"/>
      <c r="EF233" s="78"/>
      <c r="EG233" s="78"/>
      <c r="EH233" s="78"/>
      <c r="EI233" s="78"/>
      <c r="EJ233" s="78"/>
      <c r="EK233" s="78"/>
      <c r="EL233" s="78"/>
      <c r="EM233" s="78"/>
      <c r="EN233" s="78"/>
      <c r="EO233" s="78"/>
      <c r="EP233" s="78"/>
      <c r="EQ233" s="78"/>
      <c r="ER233" s="78"/>
      <c r="ES233" s="78"/>
      <c r="ET233" s="78"/>
      <c r="EU233" s="78"/>
      <c r="EV233" s="78"/>
      <c r="EW233" s="78"/>
      <c r="EX233" s="78"/>
      <c r="EY233" s="78"/>
      <c r="EZ233" s="78"/>
      <c r="FA233" s="78"/>
      <c r="FB233" s="78"/>
      <c r="FC233" s="78"/>
      <c r="FD233" s="78"/>
      <c r="FE233" s="78"/>
      <c r="FF233" s="78"/>
      <c r="FG233" s="78"/>
      <c r="FH233" s="78"/>
      <c r="FI233" s="78"/>
      <c r="FJ233" s="78"/>
      <c r="FK233" s="78"/>
      <c r="FL233" s="78"/>
      <c r="FM233" s="78"/>
      <c r="FN233" s="78"/>
      <c r="FO233" s="78"/>
      <c r="FP233" s="78"/>
      <c r="FQ233" s="78"/>
      <c r="FR233" s="78"/>
      <c r="FS233" s="78"/>
      <c r="FT233" s="78"/>
      <c r="FU233" s="78"/>
    </row>
    <row r="234" spans="10:177" s="1" customFormat="1" ht="15.75">
      <c r="J234" s="78"/>
      <c r="K234" s="78"/>
      <c r="L234" s="78"/>
      <c r="M234" s="78"/>
      <c r="N234" s="78"/>
      <c r="O234" s="78"/>
      <c r="P234" s="78"/>
      <c r="Q234" s="78"/>
      <c r="R234" s="78"/>
      <c r="S234" s="78"/>
      <c r="T234" s="78"/>
      <c r="U234" s="78"/>
      <c r="V234" s="78"/>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c r="BI234" s="78"/>
      <c r="BJ234" s="78"/>
      <c r="BK234" s="78"/>
      <c r="BL234" s="78"/>
      <c r="BM234" s="78"/>
      <c r="BN234" s="78"/>
      <c r="BO234" s="78"/>
      <c r="BP234" s="78"/>
      <c r="BQ234" s="78"/>
      <c r="BR234" s="78"/>
      <c r="BS234" s="78"/>
      <c r="BT234" s="78"/>
      <c r="BU234" s="78"/>
      <c r="BV234" s="78"/>
      <c r="BW234" s="78"/>
      <c r="BX234" s="78"/>
      <c r="BY234" s="78"/>
      <c r="BZ234" s="78"/>
      <c r="CA234" s="78"/>
      <c r="CB234" s="78"/>
      <c r="CC234" s="78"/>
      <c r="CD234" s="78"/>
      <c r="CE234" s="78"/>
      <c r="CF234" s="78"/>
      <c r="CG234" s="78"/>
      <c r="CH234" s="78"/>
      <c r="CI234" s="78"/>
      <c r="CJ234" s="78"/>
      <c r="CK234" s="78"/>
      <c r="CL234" s="78"/>
      <c r="CM234" s="78"/>
      <c r="CN234" s="78"/>
      <c r="CO234" s="78"/>
      <c r="CP234" s="78"/>
      <c r="CQ234" s="78"/>
      <c r="CR234" s="78"/>
      <c r="CS234" s="78"/>
      <c r="CT234" s="78"/>
      <c r="CU234" s="78"/>
      <c r="CV234" s="78"/>
      <c r="CW234" s="78"/>
      <c r="CX234" s="78"/>
      <c r="CY234" s="78"/>
      <c r="CZ234" s="78"/>
      <c r="DA234" s="78"/>
      <c r="DB234" s="78"/>
      <c r="DC234" s="78"/>
      <c r="DD234" s="78"/>
      <c r="DE234" s="78"/>
      <c r="DF234" s="78"/>
      <c r="DG234" s="78"/>
      <c r="DH234" s="78"/>
      <c r="DI234" s="78"/>
      <c r="DJ234" s="78"/>
      <c r="DK234" s="78"/>
      <c r="DL234" s="78"/>
      <c r="DM234" s="78"/>
      <c r="DN234" s="78"/>
      <c r="DO234" s="78"/>
      <c r="DP234" s="78"/>
      <c r="DQ234" s="78"/>
      <c r="DR234" s="78"/>
      <c r="DS234" s="78"/>
      <c r="DT234" s="78"/>
      <c r="DU234" s="78"/>
      <c r="DV234" s="78"/>
      <c r="DW234" s="78"/>
      <c r="DX234" s="78"/>
      <c r="DY234" s="78"/>
      <c r="DZ234" s="78"/>
      <c r="EA234" s="78"/>
      <c r="EB234" s="78"/>
      <c r="EC234" s="78"/>
      <c r="ED234" s="78"/>
      <c r="EE234" s="78"/>
      <c r="EF234" s="78"/>
      <c r="EG234" s="78"/>
      <c r="EH234" s="78"/>
      <c r="EI234" s="78"/>
      <c r="EJ234" s="78"/>
      <c r="EK234" s="78"/>
      <c r="EL234" s="78"/>
      <c r="EM234" s="78"/>
      <c r="EN234" s="78"/>
      <c r="EO234" s="78"/>
      <c r="EP234" s="78"/>
      <c r="EQ234" s="78"/>
      <c r="ER234" s="78"/>
      <c r="ES234" s="78"/>
      <c r="ET234" s="78"/>
      <c r="EU234" s="78"/>
      <c r="EV234" s="78"/>
      <c r="EW234" s="78"/>
      <c r="EX234" s="78"/>
      <c r="EY234" s="78"/>
      <c r="EZ234" s="78"/>
      <c r="FA234" s="78"/>
      <c r="FB234" s="78"/>
      <c r="FC234" s="78"/>
      <c r="FD234" s="78"/>
      <c r="FE234" s="78"/>
      <c r="FF234" s="78"/>
      <c r="FG234" s="78"/>
      <c r="FH234" s="78"/>
      <c r="FI234" s="78"/>
      <c r="FJ234" s="78"/>
      <c r="FK234" s="78"/>
      <c r="FL234" s="78"/>
      <c r="FM234" s="78"/>
      <c r="FN234" s="78"/>
      <c r="FO234" s="78"/>
      <c r="FP234" s="78"/>
      <c r="FQ234" s="78"/>
      <c r="FR234" s="78"/>
      <c r="FS234" s="78"/>
      <c r="FT234" s="78"/>
      <c r="FU234" s="78"/>
    </row>
    <row r="235" spans="10:177" s="1" customFormat="1" ht="15.75">
      <c r="J235" s="78"/>
      <c r="K235" s="78"/>
      <c r="L235" s="78"/>
      <c r="M235" s="78"/>
      <c r="N235" s="78"/>
      <c r="O235" s="78"/>
      <c r="P235" s="78"/>
      <c r="Q235" s="78"/>
      <c r="R235" s="78"/>
      <c r="S235" s="78"/>
      <c r="T235" s="78"/>
      <c r="U235" s="78"/>
      <c r="V235" s="78"/>
      <c r="W235" s="78"/>
      <c r="X235" s="78"/>
      <c r="Y235" s="78"/>
      <c r="Z235" s="78"/>
      <c r="AA235" s="78"/>
      <c r="AB235" s="78"/>
      <c r="AC235" s="78"/>
      <c r="AD235" s="78"/>
      <c r="AE235" s="78"/>
      <c r="AF235" s="78"/>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78"/>
      <c r="BD235" s="78"/>
      <c r="BE235" s="78"/>
      <c r="BF235" s="78"/>
      <c r="BG235" s="78"/>
      <c r="BH235" s="78"/>
      <c r="BI235" s="78"/>
      <c r="BJ235" s="78"/>
      <c r="BK235" s="78"/>
      <c r="BL235" s="78"/>
      <c r="BM235" s="78"/>
      <c r="BN235" s="78"/>
      <c r="BO235" s="78"/>
      <c r="BP235" s="78"/>
      <c r="BQ235" s="78"/>
      <c r="BR235" s="78"/>
      <c r="BS235" s="78"/>
      <c r="BT235" s="78"/>
      <c r="BU235" s="78"/>
      <c r="BV235" s="78"/>
      <c r="BW235" s="78"/>
      <c r="BX235" s="78"/>
      <c r="BY235" s="78"/>
      <c r="BZ235" s="78"/>
      <c r="CA235" s="78"/>
      <c r="CB235" s="78"/>
      <c r="CC235" s="78"/>
      <c r="CD235" s="78"/>
      <c r="CE235" s="78"/>
      <c r="CF235" s="78"/>
      <c r="CG235" s="78"/>
      <c r="CH235" s="78"/>
      <c r="CI235" s="78"/>
      <c r="CJ235" s="78"/>
      <c r="CK235" s="78"/>
      <c r="CL235" s="78"/>
      <c r="CM235" s="78"/>
      <c r="CN235" s="78"/>
      <c r="CO235" s="78"/>
      <c r="CP235" s="78"/>
      <c r="CQ235" s="78"/>
      <c r="CR235" s="78"/>
      <c r="CS235" s="78"/>
      <c r="CT235" s="78"/>
      <c r="CU235" s="78"/>
      <c r="CV235" s="78"/>
      <c r="CW235" s="78"/>
      <c r="CX235" s="78"/>
      <c r="CY235" s="78"/>
      <c r="CZ235" s="78"/>
      <c r="DA235" s="78"/>
      <c r="DB235" s="78"/>
      <c r="DC235" s="78"/>
      <c r="DD235" s="78"/>
      <c r="DE235" s="78"/>
      <c r="DF235" s="78"/>
      <c r="DG235" s="78"/>
      <c r="DH235" s="78"/>
      <c r="DI235" s="78"/>
      <c r="DJ235" s="78"/>
      <c r="DK235" s="78"/>
      <c r="DL235" s="78"/>
      <c r="DM235" s="78"/>
      <c r="DN235" s="78"/>
      <c r="DO235" s="78"/>
      <c r="DP235" s="78"/>
      <c r="DQ235" s="78"/>
      <c r="DR235" s="78"/>
      <c r="DS235" s="78"/>
      <c r="DT235" s="78"/>
      <c r="DU235" s="78"/>
      <c r="DV235" s="78"/>
      <c r="DW235" s="78"/>
      <c r="DX235" s="78"/>
      <c r="DY235" s="78"/>
      <c r="DZ235" s="78"/>
      <c r="EA235" s="78"/>
      <c r="EB235" s="78"/>
      <c r="EC235" s="78"/>
      <c r="ED235" s="78"/>
      <c r="EE235" s="78"/>
      <c r="EF235" s="78"/>
      <c r="EG235" s="78"/>
      <c r="EH235" s="78"/>
      <c r="EI235" s="78"/>
      <c r="EJ235" s="78"/>
      <c r="EK235" s="78"/>
      <c r="EL235" s="78"/>
      <c r="EM235" s="78"/>
      <c r="EN235" s="78"/>
      <c r="EO235" s="78"/>
      <c r="EP235" s="78"/>
      <c r="EQ235" s="78"/>
      <c r="ER235" s="78"/>
      <c r="ES235" s="78"/>
      <c r="ET235" s="78"/>
      <c r="EU235" s="78"/>
      <c r="EV235" s="78"/>
      <c r="EW235" s="78"/>
      <c r="EX235" s="78"/>
      <c r="EY235" s="78"/>
      <c r="EZ235" s="78"/>
      <c r="FA235" s="78"/>
      <c r="FB235" s="78"/>
      <c r="FC235" s="78"/>
      <c r="FD235" s="78"/>
      <c r="FE235" s="78"/>
      <c r="FF235" s="78"/>
      <c r="FG235" s="78"/>
      <c r="FH235" s="78"/>
      <c r="FI235" s="78"/>
      <c r="FJ235" s="78"/>
      <c r="FK235" s="78"/>
      <c r="FL235" s="78"/>
      <c r="FM235" s="78"/>
      <c r="FN235" s="78"/>
      <c r="FO235" s="78"/>
      <c r="FP235" s="78"/>
      <c r="FQ235" s="78"/>
      <c r="FR235" s="78"/>
      <c r="FS235" s="78"/>
      <c r="FT235" s="78"/>
      <c r="FU235" s="78"/>
    </row>
    <row r="236" spans="10:177" s="1" customFormat="1" ht="15.75">
      <c r="J236" s="78"/>
      <c r="K236" s="78"/>
      <c r="L236" s="78"/>
      <c r="M236" s="78"/>
      <c r="N236" s="78"/>
      <c r="O236" s="78"/>
      <c r="P236" s="78"/>
      <c r="Q236" s="78"/>
      <c r="R236" s="78"/>
      <c r="S236" s="78"/>
      <c r="T236" s="78"/>
      <c r="U236" s="78"/>
      <c r="V236" s="78"/>
      <c r="W236" s="78"/>
      <c r="X236" s="78"/>
      <c r="Y236" s="78"/>
      <c r="Z236" s="78"/>
      <c r="AA236" s="78"/>
      <c r="AB236" s="78"/>
      <c r="AC236" s="78"/>
      <c r="AD236" s="78"/>
      <c r="AE236" s="78"/>
      <c r="AF236" s="78"/>
      <c r="AG236" s="78"/>
      <c r="AH236" s="78"/>
      <c r="AI236" s="78"/>
      <c r="AJ236" s="78"/>
      <c r="AK236" s="78"/>
      <c r="AL236" s="78"/>
      <c r="AM236" s="78"/>
      <c r="AN236" s="78"/>
      <c r="AO236" s="78"/>
      <c r="AP236" s="78"/>
      <c r="AQ236" s="78"/>
      <c r="AR236" s="78"/>
      <c r="AS236" s="78"/>
      <c r="AT236" s="78"/>
      <c r="AU236" s="78"/>
      <c r="AV236" s="78"/>
      <c r="AW236" s="78"/>
      <c r="AX236" s="78"/>
      <c r="AY236" s="78"/>
      <c r="AZ236" s="78"/>
      <c r="BA236" s="78"/>
      <c r="BB236" s="78"/>
      <c r="BC236" s="78"/>
      <c r="BD236" s="78"/>
      <c r="BE236" s="78"/>
      <c r="BF236" s="78"/>
      <c r="BG236" s="78"/>
      <c r="BH236" s="78"/>
      <c r="BI236" s="78"/>
      <c r="BJ236" s="78"/>
      <c r="BK236" s="78"/>
      <c r="BL236" s="78"/>
      <c r="BM236" s="78"/>
      <c r="BN236" s="78"/>
      <c r="BO236" s="78"/>
      <c r="BP236" s="78"/>
      <c r="BQ236" s="78"/>
      <c r="BR236" s="78"/>
      <c r="BS236" s="78"/>
      <c r="BT236" s="78"/>
      <c r="BU236" s="78"/>
      <c r="BV236" s="78"/>
      <c r="BW236" s="78"/>
      <c r="BX236" s="78"/>
      <c r="BY236" s="78"/>
      <c r="BZ236" s="78"/>
      <c r="CA236" s="78"/>
      <c r="CB236" s="78"/>
      <c r="CC236" s="78"/>
      <c r="CD236" s="78"/>
      <c r="CE236" s="78"/>
      <c r="CF236" s="78"/>
      <c r="CG236" s="78"/>
      <c r="CH236" s="78"/>
      <c r="CI236" s="78"/>
      <c r="CJ236" s="78"/>
      <c r="CK236" s="78"/>
      <c r="CL236" s="78"/>
      <c r="CM236" s="78"/>
      <c r="CN236" s="78"/>
      <c r="CO236" s="78"/>
      <c r="CP236" s="78"/>
      <c r="CQ236" s="78"/>
      <c r="CR236" s="78"/>
      <c r="CS236" s="78"/>
      <c r="CT236" s="78"/>
      <c r="CU236" s="78"/>
      <c r="CV236" s="78"/>
      <c r="CW236" s="78"/>
      <c r="CX236" s="78"/>
      <c r="CY236" s="78"/>
      <c r="CZ236" s="78"/>
      <c r="DA236" s="78"/>
      <c r="DB236" s="78"/>
      <c r="DC236" s="78"/>
      <c r="DD236" s="78"/>
      <c r="DE236" s="78"/>
      <c r="DF236" s="78"/>
      <c r="DG236" s="78"/>
      <c r="DH236" s="78"/>
      <c r="DI236" s="78"/>
      <c r="DJ236" s="78"/>
      <c r="DK236" s="78"/>
      <c r="DL236" s="78"/>
      <c r="DM236" s="78"/>
      <c r="DN236" s="78"/>
      <c r="DO236" s="78"/>
      <c r="DP236" s="78"/>
      <c r="DQ236" s="78"/>
      <c r="DR236" s="78"/>
      <c r="DS236" s="78"/>
      <c r="DT236" s="78"/>
      <c r="DU236" s="78"/>
      <c r="DV236" s="78"/>
      <c r="DW236" s="78"/>
      <c r="DX236" s="78"/>
      <c r="DY236" s="78"/>
      <c r="DZ236" s="78"/>
      <c r="EA236" s="78"/>
      <c r="EB236" s="78"/>
      <c r="EC236" s="78"/>
      <c r="ED236" s="78"/>
      <c r="EE236" s="78"/>
      <c r="EF236" s="78"/>
      <c r="EG236" s="78"/>
      <c r="EH236" s="78"/>
      <c r="EI236" s="78"/>
      <c r="EJ236" s="78"/>
      <c r="EK236" s="78"/>
      <c r="EL236" s="78"/>
      <c r="EM236" s="78"/>
      <c r="EN236" s="78"/>
      <c r="EO236" s="78"/>
      <c r="EP236" s="78"/>
      <c r="EQ236" s="78"/>
      <c r="ER236" s="78"/>
      <c r="ES236" s="78"/>
      <c r="ET236" s="78"/>
      <c r="EU236" s="78"/>
      <c r="EV236" s="78"/>
      <c r="EW236" s="78"/>
      <c r="EX236" s="78"/>
      <c r="EY236" s="78"/>
      <c r="EZ236" s="78"/>
      <c r="FA236" s="78"/>
      <c r="FB236" s="78"/>
      <c r="FC236" s="78"/>
      <c r="FD236" s="78"/>
      <c r="FE236" s="78"/>
      <c r="FF236" s="78"/>
      <c r="FG236" s="78"/>
      <c r="FH236" s="78"/>
      <c r="FI236" s="78"/>
      <c r="FJ236" s="78"/>
      <c r="FK236" s="78"/>
      <c r="FL236" s="78"/>
      <c r="FM236" s="78"/>
      <c r="FN236" s="78"/>
      <c r="FO236" s="78"/>
      <c r="FP236" s="78"/>
      <c r="FQ236" s="78"/>
      <c r="FR236" s="78"/>
      <c r="FS236" s="78"/>
      <c r="FT236" s="78"/>
      <c r="FU236" s="78"/>
    </row>
    <row r="237" spans="10:177" s="1" customFormat="1" ht="15.75">
      <c r="J237" s="78"/>
      <c r="K237" s="78"/>
      <c r="L237" s="78"/>
      <c r="M237" s="78"/>
      <c r="N237" s="78"/>
      <c r="O237" s="78"/>
      <c r="P237" s="78"/>
      <c r="Q237" s="78"/>
      <c r="R237" s="78"/>
      <c r="S237" s="78"/>
      <c r="T237" s="78"/>
      <c r="U237" s="78"/>
      <c r="V237" s="78"/>
      <c r="W237" s="78"/>
      <c r="X237" s="78"/>
      <c r="Y237" s="78"/>
      <c r="Z237" s="78"/>
      <c r="AA237" s="78"/>
      <c r="AB237" s="78"/>
      <c r="AC237" s="78"/>
      <c r="AD237" s="78"/>
      <c r="AE237" s="78"/>
      <c r="AF237" s="78"/>
      <c r="AG237" s="78"/>
      <c r="AH237" s="78"/>
      <c r="AI237" s="78"/>
      <c r="AJ237" s="78"/>
      <c r="AK237" s="78"/>
      <c r="AL237" s="78"/>
      <c r="AM237" s="78"/>
      <c r="AN237" s="78"/>
      <c r="AO237" s="78"/>
      <c r="AP237" s="78"/>
      <c r="AQ237" s="78"/>
      <c r="AR237" s="78"/>
      <c r="AS237" s="78"/>
      <c r="AT237" s="78"/>
      <c r="AU237" s="78"/>
      <c r="AV237" s="78"/>
      <c r="AW237" s="78"/>
      <c r="AX237" s="78"/>
      <c r="AY237" s="78"/>
      <c r="AZ237" s="78"/>
      <c r="BA237" s="78"/>
      <c r="BB237" s="78"/>
      <c r="BC237" s="78"/>
      <c r="BD237" s="78"/>
      <c r="BE237" s="78"/>
      <c r="BF237" s="78"/>
      <c r="BG237" s="78"/>
      <c r="BH237" s="78"/>
      <c r="BI237" s="78"/>
      <c r="BJ237" s="78"/>
      <c r="BK237" s="78"/>
      <c r="BL237" s="78"/>
      <c r="BM237" s="78"/>
      <c r="BN237" s="78"/>
      <c r="BO237" s="78"/>
      <c r="BP237" s="78"/>
      <c r="BQ237" s="78"/>
      <c r="BR237" s="78"/>
      <c r="BS237" s="78"/>
      <c r="BT237" s="78"/>
      <c r="BU237" s="78"/>
      <c r="BV237" s="78"/>
      <c r="BW237" s="78"/>
      <c r="BX237" s="78"/>
      <c r="BY237" s="78"/>
      <c r="BZ237" s="78"/>
      <c r="CA237" s="78"/>
      <c r="CB237" s="78"/>
      <c r="CC237" s="78"/>
      <c r="CD237" s="78"/>
      <c r="CE237" s="78"/>
      <c r="CF237" s="78"/>
      <c r="CG237" s="78"/>
      <c r="CH237" s="78"/>
      <c r="CI237" s="78"/>
      <c r="CJ237" s="78"/>
      <c r="CK237" s="78"/>
      <c r="CL237" s="78"/>
      <c r="CM237" s="78"/>
      <c r="CN237" s="78"/>
      <c r="CO237" s="78"/>
      <c r="CP237" s="78"/>
      <c r="CQ237" s="78"/>
      <c r="CR237" s="78"/>
      <c r="CS237" s="78"/>
      <c r="CT237" s="78"/>
      <c r="CU237" s="78"/>
      <c r="CV237" s="78"/>
      <c r="CW237" s="78"/>
      <c r="CX237" s="78"/>
      <c r="CY237" s="78"/>
      <c r="CZ237" s="78"/>
      <c r="DA237" s="78"/>
      <c r="DB237" s="78"/>
      <c r="DC237" s="78"/>
      <c r="DD237" s="78"/>
      <c r="DE237" s="78"/>
      <c r="DF237" s="78"/>
      <c r="DG237" s="78"/>
      <c r="DH237" s="78"/>
      <c r="DI237" s="78"/>
      <c r="DJ237" s="78"/>
      <c r="DK237" s="78"/>
      <c r="DL237" s="78"/>
      <c r="DM237" s="78"/>
      <c r="DN237" s="78"/>
      <c r="DO237" s="78"/>
      <c r="DP237" s="78"/>
      <c r="DQ237" s="78"/>
      <c r="DR237" s="78"/>
      <c r="DS237" s="78"/>
      <c r="DT237" s="78"/>
      <c r="DU237" s="78"/>
      <c r="DV237" s="78"/>
      <c r="DW237" s="78"/>
      <c r="DX237" s="78"/>
      <c r="DY237" s="78"/>
      <c r="DZ237" s="78"/>
      <c r="EA237" s="78"/>
      <c r="EB237" s="78"/>
      <c r="EC237" s="78"/>
      <c r="ED237" s="78"/>
      <c r="EE237" s="78"/>
      <c r="EF237" s="78"/>
      <c r="EG237" s="78"/>
      <c r="EH237" s="78"/>
      <c r="EI237" s="78"/>
      <c r="EJ237" s="78"/>
      <c r="EK237" s="78"/>
      <c r="EL237" s="78"/>
      <c r="EM237" s="78"/>
      <c r="EN237" s="78"/>
      <c r="EO237" s="78"/>
      <c r="EP237" s="78"/>
      <c r="EQ237" s="78"/>
      <c r="ER237" s="78"/>
      <c r="ES237" s="78"/>
      <c r="ET237" s="78"/>
      <c r="EU237" s="78"/>
      <c r="EV237" s="78"/>
      <c r="EW237" s="78"/>
      <c r="EX237" s="78"/>
      <c r="EY237" s="78"/>
      <c r="EZ237" s="78"/>
      <c r="FA237" s="78"/>
      <c r="FB237" s="78"/>
      <c r="FC237" s="78"/>
      <c r="FD237" s="78"/>
      <c r="FE237" s="78"/>
      <c r="FF237" s="78"/>
      <c r="FG237" s="78"/>
      <c r="FH237" s="78"/>
      <c r="FI237" s="78"/>
      <c r="FJ237" s="78"/>
      <c r="FK237" s="78"/>
      <c r="FL237" s="78"/>
      <c r="FM237" s="78"/>
      <c r="FN237" s="78"/>
      <c r="FO237" s="78"/>
      <c r="FP237" s="78"/>
      <c r="FQ237" s="78"/>
      <c r="FR237" s="78"/>
      <c r="FS237" s="78"/>
      <c r="FT237" s="78"/>
      <c r="FU237" s="78"/>
    </row>
    <row r="238" spans="10:177" s="1" customFormat="1" ht="15.75">
      <c r="J238" s="78"/>
      <c r="K238" s="78"/>
      <c r="L238" s="78"/>
      <c r="M238" s="78"/>
      <c r="N238" s="78"/>
      <c r="O238" s="78"/>
      <c r="P238" s="78"/>
      <c r="Q238" s="78"/>
      <c r="R238" s="78"/>
      <c r="S238" s="78"/>
      <c r="T238" s="78"/>
      <c r="U238" s="78"/>
      <c r="V238" s="78"/>
      <c r="W238" s="78"/>
      <c r="X238" s="78"/>
      <c r="Y238" s="78"/>
      <c r="Z238" s="78"/>
      <c r="AA238" s="78"/>
      <c r="AB238" s="78"/>
      <c r="AC238" s="78"/>
      <c r="AD238" s="78"/>
      <c r="AE238" s="78"/>
      <c r="AF238" s="78"/>
      <c r="AG238" s="78"/>
      <c r="AH238" s="78"/>
      <c r="AI238" s="78"/>
      <c r="AJ238" s="78"/>
      <c r="AK238" s="78"/>
      <c r="AL238" s="78"/>
      <c r="AM238" s="78"/>
      <c r="AN238" s="78"/>
      <c r="AO238" s="78"/>
      <c r="AP238" s="78"/>
      <c r="AQ238" s="78"/>
      <c r="AR238" s="78"/>
      <c r="AS238" s="78"/>
      <c r="AT238" s="78"/>
      <c r="AU238" s="78"/>
      <c r="AV238" s="78"/>
      <c r="AW238" s="78"/>
      <c r="AX238" s="78"/>
      <c r="AY238" s="78"/>
      <c r="AZ238" s="78"/>
      <c r="BA238" s="78"/>
      <c r="BB238" s="78"/>
      <c r="BC238" s="78"/>
      <c r="BD238" s="78"/>
      <c r="BE238" s="78"/>
      <c r="BF238" s="78"/>
      <c r="BG238" s="78"/>
      <c r="BH238" s="78"/>
      <c r="BI238" s="78"/>
      <c r="BJ238" s="78"/>
      <c r="BK238" s="78"/>
      <c r="BL238" s="78"/>
      <c r="BM238" s="78"/>
      <c r="BN238" s="78"/>
      <c r="BO238" s="78"/>
      <c r="BP238" s="78"/>
      <c r="BQ238" s="78"/>
      <c r="BR238" s="78"/>
      <c r="BS238" s="78"/>
      <c r="BT238" s="78"/>
      <c r="BU238" s="78"/>
      <c r="BV238" s="78"/>
      <c r="BW238" s="78"/>
      <c r="BX238" s="78"/>
      <c r="BY238" s="78"/>
      <c r="BZ238" s="78"/>
      <c r="CA238" s="78"/>
      <c r="CB238" s="78"/>
      <c r="CC238" s="78"/>
      <c r="CD238" s="78"/>
      <c r="CE238" s="78"/>
      <c r="CF238" s="78"/>
      <c r="CG238" s="78"/>
      <c r="CH238" s="78"/>
      <c r="CI238" s="78"/>
      <c r="CJ238" s="78"/>
      <c r="CK238" s="78"/>
      <c r="CL238" s="78"/>
      <c r="CM238" s="78"/>
      <c r="CN238" s="78"/>
      <c r="CO238" s="78"/>
      <c r="CP238" s="78"/>
      <c r="CQ238" s="78"/>
      <c r="CR238" s="78"/>
      <c r="CS238" s="78"/>
      <c r="CT238" s="78"/>
      <c r="CU238" s="78"/>
      <c r="CV238" s="78"/>
      <c r="CW238" s="78"/>
      <c r="CX238" s="78"/>
      <c r="CY238" s="78"/>
      <c r="CZ238" s="78"/>
      <c r="DA238" s="78"/>
      <c r="DB238" s="78"/>
      <c r="DC238" s="78"/>
      <c r="DD238" s="78"/>
      <c r="DE238" s="78"/>
      <c r="DF238" s="78"/>
      <c r="DG238" s="78"/>
      <c r="DH238" s="78"/>
      <c r="DI238" s="78"/>
      <c r="DJ238" s="78"/>
      <c r="DK238" s="78"/>
      <c r="DL238" s="78"/>
      <c r="DM238" s="78"/>
      <c r="DN238" s="78"/>
      <c r="DO238" s="78"/>
      <c r="DP238" s="78"/>
      <c r="DQ238" s="78"/>
      <c r="DR238" s="78"/>
      <c r="DS238" s="78"/>
      <c r="DT238" s="78"/>
      <c r="DU238" s="78"/>
      <c r="DV238" s="78"/>
      <c r="DW238" s="78"/>
      <c r="DX238" s="78"/>
      <c r="DY238" s="78"/>
      <c r="DZ238" s="78"/>
      <c r="EA238" s="78"/>
      <c r="EB238" s="78"/>
      <c r="EC238" s="78"/>
      <c r="ED238" s="78"/>
      <c r="EE238" s="78"/>
      <c r="EF238" s="78"/>
      <c r="EG238" s="78"/>
      <c r="EH238" s="78"/>
      <c r="EI238" s="78"/>
      <c r="EJ238" s="78"/>
      <c r="EK238" s="78"/>
      <c r="EL238" s="78"/>
      <c r="EM238" s="78"/>
      <c r="EN238" s="78"/>
      <c r="EO238" s="78"/>
      <c r="EP238" s="78"/>
      <c r="EQ238" s="78"/>
      <c r="ER238" s="78"/>
      <c r="ES238" s="78"/>
      <c r="ET238" s="78"/>
      <c r="EU238" s="78"/>
      <c r="EV238" s="78"/>
      <c r="EW238" s="78"/>
      <c r="EX238" s="78"/>
      <c r="EY238" s="78"/>
      <c r="EZ238" s="78"/>
      <c r="FA238" s="78"/>
      <c r="FB238" s="78"/>
      <c r="FC238" s="78"/>
      <c r="FD238" s="78"/>
      <c r="FE238" s="78"/>
      <c r="FF238" s="78"/>
      <c r="FG238" s="78"/>
      <c r="FH238" s="78"/>
      <c r="FI238" s="78"/>
      <c r="FJ238" s="78"/>
      <c r="FK238" s="78"/>
      <c r="FL238" s="78"/>
      <c r="FM238" s="78"/>
      <c r="FN238" s="78"/>
      <c r="FO238" s="78"/>
      <c r="FP238" s="78"/>
      <c r="FQ238" s="78"/>
      <c r="FR238" s="78"/>
      <c r="FS238" s="78"/>
      <c r="FT238" s="78"/>
      <c r="FU238" s="78"/>
    </row>
    <row r="239" spans="10:177" s="1" customFormat="1" ht="15.75">
      <c r="J239" s="78"/>
      <c r="K239" s="78"/>
      <c r="L239" s="78"/>
      <c r="M239" s="78"/>
      <c r="N239" s="78"/>
      <c r="O239" s="78"/>
      <c r="P239" s="78"/>
      <c r="Q239" s="78"/>
      <c r="R239" s="78"/>
      <c r="S239" s="78"/>
      <c r="T239" s="78"/>
      <c r="U239" s="78"/>
      <c r="V239" s="78"/>
      <c r="W239" s="78"/>
      <c r="X239" s="78"/>
      <c r="Y239" s="78"/>
      <c r="Z239" s="78"/>
      <c r="AA239" s="78"/>
      <c r="AB239" s="78"/>
      <c r="AC239" s="78"/>
      <c r="AD239" s="78"/>
      <c r="AE239" s="78"/>
      <c r="AF239" s="78"/>
      <c r="AG239" s="78"/>
      <c r="AH239" s="78"/>
      <c r="AI239" s="78"/>
      <c r="AJ239" s="78"/>
      <c r="AK239" s="78"/>
      <c r="AL239" s="78"/>
      <c r="AM239" s="78"/>
      <c r="AN239" s="78"/>
      <c r="AO239" s="78"/>
      <c r="AP239" s="78"/>
      <c r="AQ239" s="78"/>
      <c r="AR239" s="78"/>
      <c r="AS239" s="78"/>
      <c r="AT239" s="78"/>
      <c r="AU239" s="78"/>
      <c r="AV239" s="78"/>
      <c r="AW239" s="78"/>
      <c r="AX239" s="78"/>
      <c r="AY239" s="78"/>
      <c r="AZ239" s="78"/>
      <c r="BA239" s="78"/>
      <c r="BB239" s="78"/>
      <c r="BC239" s="78"/>
      <c r="BD239" s="78"/>
      <c r="BE239" s="78"/>
      <c r="BF239" s="78"/>
      <c r="BG239" s="78"/>
      <c r="BH239" s="78"/>
      <c r="BI239" s="78"/>
      <c r="BJ239" s="78"/>
      <c r="BK239" s="78"/>
      <c r="BL239" s="78"/>
      <c r="BM239" s="78"/>
      <c r="BN239" s="78"/>
      <c r="BO239" s="78"/>
      <c r="BP239" s="78"/>
      <c r="BQ239" s="78"/>
      <c r="BR239" s="78"/>
      <c r="BS239" s="78"/>
      <c r="BT239" s="78"/>
      <c r="BU239" s="78"/>
      <c r="BV239" s="78"/>
      <c r="BW239" s="78"/>
      <c r="BX239" s="78"/>
      <c r="BY239" s="78"/>
      <c r="BZ239" s="78"/>
      <c r="CA239" s="78"/>
      <c r="CB239" s="78"/>
      <c r="CC239" s="78"/>
      <c r="CD239" s="78"/>
      <c r="CE239" s="78"/>
      <c r="CF239" s="78"/>
      <c r="CG239" s="78"/>
      <c r="CH239" s="78"/>
      <c r="CI239" s="78"/>
      <c r="CJ239" s="78"/>
      <c r="CK239" s="78"/>
      <c r="CL239" s="78"/>
      <c r="CM239" s="78"/>
      <c r="CN239" s="78"/>
      <c r="CO239" s="78"/>
      <c r="CP239" s="78"/>
      <c r="CQ239" s="78"/>
      <c r="CR239" s="78"/>
      <c r="CS239" s="78"/>
      <c r="CT239" s="78"/>
      <c r="CU239" s="78"/>
      <c r="CV239" s="78"/>
      <c r="CW239" s="78"/>
      <c r="CX239" s="78"/>
      <c r="CY239" s="78"/>
      <c r="CZ239" s="78"/>
      <c r="DA239" s="78"/>
      <c r="DB239" s="78"/>
      <c r="DC239" s="78"/>
      <c r="DD239" s="78"/>
      <c r="DE239" s="78"/>
      <c r="DF239" s="78"/>
      <c r="DG239" s="78"/>
      <c r="DH239" s="78"/>
      <c r="DI239" s="78"/>
      <c r="DJ239" s="78"/>
      <c r="DK239" s="78"/>
      <c r="DL239" s="78"/>
      <c r="DM239" s="78"/>
      <c r="DN239" s="78"/>
      <c r="DO239" s="78"/>
      <c r="DP239" s="78"/>
      <c r="DQ239" s="78"/>
      <c r="DR239" s="78"/>
      <c r="DS239" s="78"/>
      <c r="DT239" s="78"/>
      <c r="DU239" s="78"/>
      <c r="DV239" s="78"/>
      <c r="DW239" s="78"/>
      <c r="DX239" s="78"/>
      <c r="DY239" s="78"/>
      <c r="DZ239" s="78"/>
      <c r="EA239" s="78"/>
      <c r="EB239" s="78"/>
      <c r="EC239" s="78"/>
      <c r="ED239" s="78"/>
      <c r="EE239" s="78"/>
      <c r="EF239" s="78"/>
      <c r="EG239" s="78"/>
      <c r="EH239" s="78"/>
      <c r="EI239" s="78"/>
      <c r="EJ239" s="78"/>
      <c r="EK239" s="78"/>
      <c r="EL239" s="78"/>
      <c r="EM239" s="78"/>
      <c r="EN239" s="78"/>
      <c r="EO239" s="78"/>
      <c r="EP239" s="78"/>
      <c r="EQ239" s="78"/>
      <c r="ER239" s="78"/>
      <c r="ES239" s="78"/>
      <c r="ET239" s="78"/>
      <c r="EU239" s="78"/>
      <c r="EV239" s="78"/>
      <c r="EW239" s="78"/>
      <c r="EX239" s="78"/>
      <c r="EY239" s="78"/>
      <c r="EZ239" s="78"/>
      <c r="FA239" s="78"/>
      <c r="FB239" s="78"/>
      <c r="FC239" s="78"/>
      <c r="FD239" s="78"/>
      <c r="FE239" s="78"/>
      <c r="FF239" s="78"/>
      <c r="FG239" s="78"/>
      <c r="FH239" s="78"/>
      <c r="FI239" s="78"/>
      <c r="FJ239" s="78"/>
      <c r="FK239" s="78"/>
      <c r="FL239" s="78"/>
      <c r="FM239" s="78"/>
      <c r="FN239" s="78"/>
      <c r="FO239" s="78"/>
      <c r="FP239" s="78"/>
      <c r="FQ239" s="78"/>
      <c r="FR239" s="78"/>
      <c r="FS239" s="78"/>
      <c r="FT239" s="78"/>
      <c r="FU239" s="78"/>
    </row>
    <row r="240" spans="10:177" s="1" customFormat="1" ht="15.75">
      <c r="J240" s="78"/>
      <c r="K240" s="78"/>
      <c r="L240" s="78"/>
      <c r="M240" s="78"/>
      <c r="N240" s="78"/>
      <c r="O240" s="78"/>
      <c r="P240" s="78"/>
      <c r="Q240" s="78"/>
      <c r="R240" s="78"/>
      <c r="S240" s="78"/>
      <c r="T240" s="78"/>
      <c r="U240" s="78"/>
      <c r="V240" s="78"/>
      <c r="W240" s="78"/>
      <c r="X240" s="78"/>
      <c r="Y240" s="78"/>
      <c r="Z240" s="78"/>
      <c r="AA240" s="78"/>
      <c r="AB240" s="78"/>
      <c r="AC240" s="78"/>
      <c r="AD240" s="78"/>
      <c r="AE240" s="78"/>
      <c r="AF240" s="78"/>
      <c r="AG240" s="78"/>
      <c r="AH240" s="78"/>
      <c r="AI240" s="78"/>
      <c r="AJ240" s="78"/>
      <c r="AK240" s="78"/>
      <c r="AL240" s="78"/>
      <c r="AM240" s="78"/>
      <c r="AN240" s="78"/>
      <c r="AO240" s="78"/>
      <c r="AP240" s="78"/>
      <c r="AQ240" s="78"/>
      <c r="AR240" s="78"/>
      <c r="AS240" s="78"/>
      <c r="AT240" s="78"/>
      <c r="AU240" s="78"/>
      <c r="AV240" s="78"/>
      <c r="AW240" s="78"/>
      <c r="AX240" s="78"/>
      <c r="AY240" s="78"/>
      <c r="AZ240" s="78"/>
      <c r="BA240" s="78"/>
      <c r="BB240" s="78"/>
      <c r="BC240" s="78"/>
      <c r="BD240" s="78"/>
      <c r="BE240" s="78"/>
      <c r="BF240" s="78"/>
      <c r="BG240" s="78"/>
      <c r="BH240" s="78"/>
      <c r="BI240" s="78"/>
      <c r="BJ240" s="78"/>
      <c r="BK240" s="78"/>
      <c r="BL240" s="78"/>
      <c r="BM240" s="78"/>
      <c r="BN240" s="78"/>
      <c r="BO240" s="78"/>
      <c r="BP240" s="78"/>
      <c r="BQ240" s="78"/>
      <c r="BR240" s="78"/>
      <c r="BS240" s="78"/>
      <c r="BT240" s="78"/>
      <c r="BU240" s="78"/>
      <c r="BV240" s="78"/>
      <c r="BW240" s="78"/>
      <c r="BX240" s="78"/>
      <c r="BY240" s="78"/>
      <c r="BZ240" s="78"/>
      <c r="CA240" s="78"/>
      <c r="CB240" s="78"/>
      <c r="CC240" s="78"/>
      <c r="CD240" s="78"/>
      <c r="CE240" s="78"/>
      <c r="CF240" s="78"/>
      <c r="CG240" s="78"/>
      <c r="CH240" s="78"/>
      <c r="CI240" s="78"/>
      <c r="CJ240" s="78"/>
      <c r="CK240" s="78"/>
      <c r="CL240" s="78"/>
      <c r="CM240" s="78"/>
      <c r="CN240" s="78"/>
      <c r="CO240" s="78"/>
      <c r="CP240" s="78"/>
      <c r="CQ240" s="78"/>
      <c r="CR240" s="78"/>
      <c r="CS240" s="78"/>
      <c r="CT240" s="78"/>
      <c r="CU240" s="78"/>
      <c r="CV240" s="78"/>
      <c r="CW240" s="78"/>
      <c r="CX240" s="78"/>
      <c r="CY240" s="78"/>
      <c r="CZ240" s="78"/>
      <c r="DA240" s="78"/>
      <c r="DB240" s="78"/>
      <c r="DC240" s="78"/>
      <c r="DD240" s="78"/>
      <c r="DE240" s="78"/>
      <c r="DF240" s="78"/>
      <c r="DG240" s="78"/>
      <c r="DH240" s="78"/>
      <c r="DI240" s="78"/>
      <c r="DJ240" s="78"/>
      <c r="DK240" s="78"/>
      <c r="DL240" s="78"/>
      <c r="DM240" s="78"/>
      <c r="DN240" s="78"/>
      <c r="DO240" s="78"/>
      <c r="DP240" s="78"/>
      <c r="DQ240" s="78"/>
      <c r="DR240" s="78"/>
      <c r="DS240" s="78"/>
      <c r="DT240" s="78"/>
      <c r="DU240" s="78"/>
      <c r="DV240" s="78"/>
      <c r="DW240" s="78"/>
      <c r="DX240" s="78"/>
      <c r="DY240" s="78"/>
      <c r="DZ240" s="78"/>
      <c r="EA240" s="78"/>
      <c r="EB240" s="78"/>
      <c r="EC240" s="78"/>
      <c r="ED240" s="78"/>
      <c r="EE240" s="78"/>
      <c r="EF240" s="78"/>
      <c r="EG240" s="78"/>
      <c r="EH240" s="78"/>
      <c r="EI240" s="78"/>
      <c r="EJ240" s="78"/>
      <c r="EK240" s="78"/>
      <c r="EL240" s="78"/>
      <c r="EM240" s="78"/>
      <c r="EN240" s="78"/>
      <c r="EO240" s="78"/>
      <c r="EP240" s="78"/>
      <c r="EQ240" s="78"/>
      <c r="ER240" s="78"/>
      <c r="ES240" s="78"/>
      <c r="ET240" s="78"/>
      <c r="EU240" s="78"/>
      <c r="EV240" s="78"/>
      <c r="EW240" s="78"/>
      <c r="EX240" s="78"/>
      <c r="EY240" s="78"/>
      <c r="EZ240" s="78"/>
      <c r="FA240" s="78"/>
      <c r="FB240" s="78"/>
      <c r="FC240" s="78"/>
      <c r="FD240" s="78"/>
      <c r="FE240" s="78"/>
      <c r="FF240" s="78"/>
      <c r="FG240" s="78"/>
      <c r="FH240" s="78"/>
      <c r="FI240" s="78"/>
      <c r="FJ240" s="78"/>
      <c r="FK240" s="78"/>
      <c r="FL240" s="78"/>
      <c r="FM240" s="78"/>
      <c r="FN240" s="78"/>
      <c r="FO240" s="78"/>
      <c r="FP240" s="78"/>
      <c r="FQ240" s="78"/>
      <c r="FR240" s="78"/>
      <c r="FS240" s="78"/>
      <c r="FT240" s="78"/>
      <c r="FU240" s="78"/>
    </row>
    <row r="241" spans="10:177" s="1" customFormat="1" ht="15.75">
      <c r="J241" s="78"/>
      <c r="K241" s="78"/>
      <c r="L241" s="78"/>
      <c r="M241" s="78"/>
      <c r="N241" s="78"/>
      <c r="O241" s="78"/>
      <c r="P241" s="78"/>
      <c r="Q241" s="78"/>
      <c r="R241" s="78"/>
      <c r="S241" s="78"/>
      <c r="T241" s="78"/>
      <c r="U241" s="78"/>
      <c r="V241" s="78"/>
      <c r="W241" s="78"/>
      <c r="X241" s="78"/>
      <c r="Y241" s="78"/>
      <c r="Z241" s="78"/>
      <c r="AA241" s="78"/>
      <c r="AB241" s="78"/>
      <c r="AC241" s="78"/>
      <c r="AD241" s="78"/>
      <c r="AE241" s="78"/>
      <c r="AF241" s="78"/>
      <c r="AG241" s="78"/>
      <c r="AH241" s="78"/>
      <c r="AI241" s="78"/>
      <c r="AJ241" s="78"/>
      <c r="AK241" s="78"/>
      <c r="AL241" s="78"/>
      <c r="AM241" s="78"/>
      <c r="AN241" s="78"/>
      <c r="AO241" s="78"/>
      <c r="AP241" s="78"/>
      <c r="AQ241" s="78"/>
      <c r="AR241" s="78"/>
      <c r="AS241" s="78"/>
      <c r="AT241" s="78"/>
      <c r="AU241" s="78"/>
      <c r="AV241" s="78"/>
      <c r="AW241" s="78"/>
      <c r="AX241" s="78"/>
      <c r="AY241" s="78"/>
      <c r="AZ241" s="78"/>
      <c r="BA241" s="78"/>
      <c r="BB241" s="78"/>
      <c r="BC241" s="78"/>
      <c r="BD241" s="78"/>
      <c r="BE241" s="78"/>
      <c r="BF241" s="78"/>
      <c r="BG241" s="78"/>
      <c r="BH241" s="78"/>
      <c r="BI241" s="78"/>
      <c r="BJ241" s="78"/>
      <c r="BK241" s="78"/>
      <c r="BL241" s="78"/>
      <c r="BM241" s="78"/>
      <c r="BN241" s="78"/>
      <c r="BO241" s="78"/>
      <c r="BP241" s="78"/>
      <c r="BQ241" s="78"/>
      <c r="BR241" s="78"/>
      <c r="BS241" s="78"/>
      <c r="BT241" s="78"/>
      <c r="BU241" s="78"/>
      <c r="BV241" s="78"/>
      <c r="BW241" s="78"/>
      <c r="BX241" s="78"/>
      <c r="BY241" s="78"/>
      <c r="BZ241" s="78"/>
      <c r="CA241" s="78"/>
      <c r="CB241" s="78"/>
      <c r="CC241" s="78"/>
      <c r="CD241" s="78"/>
      <c r="CE241" s="78"/>
      <c r="CF241" s="78"/>
      <c r="CG241" s="78"/>
      <c r="CH241" s="78"/>
      <c r="CI241" s="78"/>
      <c r="CJ241" s="78"/>
      <c r="CK241" s="78"/>
      <c r="CL241" s="78"/>
      <c r="CM241" s="78"/>
      <c r="CN241" s="78"/>
      <c r="CO241" s="78"/>
      <c r="CP241" s="78"/>
      <c r="CQ241" s="78"/>
      <c r="CR241" s="78"/>
      <c r="CS241" s="78"/>
      <c r="CT241" s="78"/>
      <c r="CU241" s="78"/>
      <c r="CV241" s="78"/>
      <c r="CW241" s="78"/>
      <c r="CX241" s="78"/>
      <c r="CY241" s="78"/>
      <c r="CZ241" s="78"/>
      <c r="DA241" s="78"/>
      <c r="DB241" s="78"/>
      <c r="DC241" s="78"/>
      <c r="DD241" s="78"/>
      <c r="DE241" s="78"/>
      <c r="DF241" s="78"/>
      <c r="DG241" s="78"/>
      <c r="DH241" s="78"/>
      <c r="DI241" s="78"/>
      <c r="DJ241" s="78"/>
      <c r="DK241" s="78"/>
      <c r="DL241" s="78"/>
      <c r="DM241" s="78"/>
      <c r="DN241" s="78"/>
      <c r="DO241" s="78"/>
      <c r="DP241" s="78"/>
      <c r="DQ241" s="78"/>
      <c r="DR241" s="78"/>
      <c r="DS241" s="78"/>
      <c r="DT241" s="78"/>
      <c r="DU241" s="78"/>
      <c r="DV241" s="78"/>
      <c r="DW241" s="78"/>
      <c r="DX241" s="78"/>
      <c r="DY241" s="78"/>
      <c r="DZ241" s="78"/>
      <c r="EA241" s="78"/>
      <c r="EB241" s="78"/>
      <c r="EC241" s="78"/>
      <c r="ED241" s="78"/>
      <c r="EE241" s="78"/>
      <c r="EF241" s="78"/>
      <c r="EG241" s="78"/>
      <c r="EH241" s="78"/>
      <c r="EI241" s="78"/>
      <c r="EJ241" s="78"/>
      <c r="EK241" s="78"/>
      <c r="EL241" s="78"/>
      <c r="EM241" s="78"/>
      <c r="EN241" s="78"/>
      <c r="EO241" s="78"/>
      <c r="EP241" s="78"/>
      <c r="EQ241" s="78"/>
      <c r="ER241" s="78"/>
      <c r="ES241" s="78"/>
      <c r="ET241" s="78"/>
      <c r="EU241" s="78"/>
      <c r="EV241" s="78"/>
      <c r="EW241" s="78"/>
      <c r="EX241" s="78"/>
      <c r="EY241" s="78"/>
      <c r="EZ241" s="78"/>
      <c r="FA241" s="78"/>
      <c r="FB241" s="78"/>
      <c r="FC241" s="78"/>
      <c r="FD241" s="78"/>
      <c r="FE241" s="78"/>
      <c r="FF241" s="78"/>
      <c r="FG241" s="78"/>
      <c r="FH241" s="78"/>
      <c r="FI241" s="78"/>
      <c r="FJ241" s="78"/>
      <c r="FK241" s="78"/>
      <c r="FL241" s="78"/>
      <c r="FM241" s="78"/>
      <c r="FN241" s="78"/>
      <c r="FO241" s="78"/>
      <c r="FP241" s="78"/>
      <c r="FQ241" s="78"/>
      <c r="FR241" s="78"/>
      <c r="FS241" s="78"/>
      <c r="FT241" s="78"/>
      <c r="FU241" s="78"/>
    </row>
    <row r="242" spans="10:177" s="1" customFormat="1" ht="15.75">
      <c r="J242" s="78"/>
      <c r="K242" s="78"/>
      <c r="L242" s="78"/>
      <c r="M242" s="78"/>
      <c r="N242" s="78"/>
      <c r="O242" s="78"/>
      <c r="P242" s="78"/>
      <c r="Q242" s="78"/>
      <c r="R242" s="78"/>
      <c r="S242" s="78"/>
      <c r="T242" s="78"/>
      <c r="U242" s="78"/>
      <c r="V242" s="78"/>
      <c r="W242" s="78"/>
      <c r="X242" s="78"/>
      <c r="Y242" s="78"/>
      <c r="Z242" s="78"/>
      <c r="AA242" s="78"/>
      <c r="AB242" s="78"/>
      <c r="AC242" s="78"/>
      <c r="AD242" s="78"/>
      <c r="AE242" s="78"/>
      <c r="AF242" s="78"/>
      <c r="AG242" s="78"/>
      <c r="AH242" s="78"/>
      <c r="AI242" s="78"/>
      <c r="AJ242" s="78"/>
      <c r="AK242" s="78"/>
      <c r="AL242" s="78"/>
      <c r="AM242" s="78"/>
      <c r="AN242" s="78"/>
      <c r="AO242" s="78"/>
      <c r="AP242" s="78"/>
      <c r="AQ242" s="78"/>
      <c r="AR242" s="78"/>
      <c r="AS242" s="78"/>
      <c r="AT242" s="78"/>
      <c r="AU242" s="78"/>
      <c r="AV242" s="78"/>
      <c r="AW242" s="78"/>
      <c r="AX242" s="78"/>
      <c r="AY242" s="78"/>
      <c r="AZ242" s="78"/>
      <c r="BA242" s="78"/>
      <c r="BB242" s="78"/>
      <c r="BC242" s="78"/>
      <c r="BD242" s="78"/>
      <c r="BE242" s="78"/>
      <c r="BF242" s="78"/>
      <c r="BG242" s="78"/>
      <c r="BH242" s="78"/>
      <c r="BI242" s="78"/>
      <c r="BJ242" s="78"/>
      <c r="BK242" s="78"/>
      <c r="BL242" s="78"/>
      <c r="BM242" s="78"/>
      <c r="BN242" s="78"/>
      <c r="BO242" s="78"/>
      <c r="BP242" s="78"/>
      <c r="BQ242" s="78"/>
      <c r="BR242" s="78"/>
      <c r="BS242" s="78"/>
      <c r="BT242" s="78"/>
      <c r="BU242" s="78"/>
      <c r="BV242" s="78"/>
      <c r="BW242" s="78"/>
      <c r="BX242" s="78"/>
      <c r="BY242" s="78"/>
      <c r="BZ242" s="78"/>
      <c r="CA242" s="78"/>
      <c r="CB242" s="78"/>
      <c r="CC242" s="78"/>
      <c r="CD242" s="78"/>
      <c r="CE242" s="78"/>
      <c r="CF242" s="78"/>
      <c r="CG242" s="78"/>
      <c r="CH242" s="78"/>
      <c r="CI242" s="78"/>
      <c r="CJ242" s="78"/>
      <c r="CK242" s="78"/>
      <c r="CL242" s="78"/>
      <c r="CM242" s="78"/>
      <c r="CN242" s="78"/>
      <c r="CO242" s="78"/>
      <c r="CP242" s="78"/>
      <c r="CQ242" s="78"/>
      <c r="CR242" s="78"/>
      <c r="CS242" s="78"/>
      <c r="CT242" s="78"/>
      <c r="CU242" s="78"/>
      <c r="CV242" s="78"/>
      <c r="CW242" s="78"/>
      <c r="CX242" s="78"/>
      <c r="CY242" s="78"/>
      <c r="CZ242" s="78"/>
      <c r="DA242" s="78"/>
      <c r="DB242" s="78"/>
      <c r="DC242" s="78"/>
      <c r="DD242" s="78"/>
      <c r="DE242" s="78"/>
      <c r="DF242" s="78"/>
      <c r="DG242" s="78"/>
      <c r="DH242" s="78"/>
      <c r="DI242" s="78"/>
      <c r="DJ242" s="78"/>
      <c r="DK242" s="78"/>
      <c r="DL242" s="78"/>
      <c r="DM242" s="78"/>
      <c r="DN242" s="78"/>
      <c r="DO242" s="78"/>
      <c r="DP242" s="78"/>
      <c r="DQ242" s="78"/>
      <c r="DR242" s="78"/>
      <c r="DS242" s="78"/>
      <c r="DT242" s="78"/>
      <c r="DU242" s="78"/>
      <c r="DV242" s="78"/>
      <c r="DW242" s="78"/>
      <c r="DX242" s="78"/>
      <c r="DY242" s="78"/>
      <c r="DZ242" s="78"/>
      <c r="EA242" s="78"/>
      <c r="EB242" s="78"/>
      <c r="EC242" s="78"/>
      <c r="ED242" s="78"/>
      <c r="EE242" s="78"/>
      <c r="EF242" s="78"/>
      <c r="EG242" s="78"/>
      <c r="EH242" s="78"/>
      <c r="EI242" s="78"/>
      <c r="EJ242" s="78"/>
      <c r="EK242" s="78"/>
      <c r="EL242" s="78"/>
      <c r="EM242" s="78"/>
      <c r="EN242" s="78"/>
      <c r="EO242" s="78"/>
      <c r="EP242" s="78"/>
      <c r="EQ242" s="78"/>
      <c r="ER242" s="78"/>
      <c r="ES242" s="78"/>
      <c r="ET242" s="78"/>
      <c r="EU242" s="78"/>
      <c r="EV242" s="78"/>
      <c r="EW242" s="78"/>
      <c r="EX242" s="78"/>
      <c r="EY242" s="78"/>
      <c r="EZ242" s="78"/>
      <c r="FA242" s="78"/>
      <c r="FB242" s="78"/>
      <c r="FC242" s="78"/>
      <c r="FD242" s="78"/>
      <c r="FE242" s="78"/>
      <c r="FF242" s="78"/>
      <c r="FG242" s="78"/>
      <c r="FH242" s="78"/>
      <c r="FI242" s="78"/>
      <c r="FJ242" s="78"/>
      <c r="FK242" s="78"/>
      <c r="FL242" s="78"/>
      <c r="FM242" s="78"/>
      <c r="FN242" s="78"/>
      <c r="FO242" s="78"/>
      <c r="FP242" s="78"/>
      <c r="FQ242" s="78"/>
      <c r="FR242" s="78"/>
      <c r="FS242" s="78"/>
      <c r="FT242" s="78"/>
      <c r="FU242" s="78"/>
    </row>
    <row r="243" spans="10:177" s="1" customFormat="1" ht="15.75">
      <c r="J243" s="78"/>
      <c r="K243" s="78"/>
      <c r="L243" s="78"/>
      <c r="M243" s="78"/>
      <c r="N243" s="78"/>
      <c r="O243" s="78"/>
      <c r="P243" s="78"/>
      <c r="Q243" s="78"/>
      <c r="R243" s="78"/>
      <c r="S243" s="78"/>
      <c r="T243" s="78"/>
      <c r="U243" s="78"/>
      <c r="V243" s="78"/>
      <c r="W243" s="78"/>
      <c r="X243" s="78"/>
      <c r="Y243" s="78"/>
      <c r="Z243" s="78"/>
      <c r="AA243" s="78"/>
      <c r="AB243" s="78"/>
      <c r="AC243" s="78"/>
      <c r="AD243" s="78"/>
      <c r="AE243" s="78"/>
      <c r="AF243" s="78"/>
      <c r="AG243" s="78"/>
      <c r="AH243" s="78"/>
      <c r="AI243" s="78"/>
      <c r="AJ243" s="78"/>
      <c r="AK243" s="78"/>
      <c r="AL243" s="78"/>
      <c r="AM243" s="78"/>
      <c r="AN243" s="78"/>
      <c r="AO243" s="78"/>
      <c r="AP243" s="78"/>
      <c r="AQ243" s="78"/>
      <c r="AR243" s="78"/>
      <c r="AS243" s="78"/>
      <c r="AT243" s="78"/>
      <c r="AU243" s="78"/>
      <c r="AV243" s="78"/>
      <c r="AW243" s="78"/>
      <c r="AX243" s="78"/>
      <c r="AY243" s="78"/>
      <c r="AZ243" s="78"/>
      <c r="BA243" s="78"/>
      <c r="BB243" s="78"/>
      <c r="BC243" s="78"/>
      <c r="BD243" s="78"/>
      <c r="BE243" s="78"/>
      <c r="BF243" s="78"/>
      <c r="BG243" s="78"/>
      <c r="BH243" s="78"/>
      <c r="BI243" s="78"/>
      <c r="BJ243" s="78"/>
      <c r="BK243" s="78"/>
      <c r="BL243" s="78"/>
      <c r="BM243" s="78"/>
      <c r="BN243" s="78"/>
      <c r="BO243" s="78"/>
      <c r="BP243" s="78"/>
      <c r="BQ243" s="78"/>
      <c r="BR243" s="78"/>
      <c r="BS243" s="78"/>
      <c r="BT243" s="78"/>
      <c r="BU243" s="78"/>
      <c r="BV243" s="78"/>
      <c r="BW243" s="78"/>
      <c r="BX243" s="78"/>
      <c r="BY243" s="78"/>
      <c r="BZ243" s="78"/>
      <c r="CA243" s="78"/>
      <c r="CB243" s="78"/>
      <c r="CC243" s="78"/>
      <c r="CD243" s="78"/>
      <c r="CE243" s="78"/>
      <c r="CF243" s="78"/>
      <c r="CG243" s="78"/>
      <c r="CH243" s="78"/>
      <c r="CI243" s="78"/>
      <c r="CJ243" s="78"/>
      <c r="CK243" s="78"/>
      <c r="CL243" s="78"/>
      <c r="CM243" s="78"/>
      <c r="CN243" s="78"/>
      <c r="CO243" s="78"/>
      <c r="CP243" s="78"/>
      <c r="CQ243" s="78"/>
      <c r="CR243" s="78"/>
      <c r="CS243" s="78"/>
      <c r="CT243" s="78"/>
      <c r="CU243" s="78"/>
      <c r="CV243" s="78"/>
      <c r="CW243" s="78"/>
      <c r="CX243" s="78"/>
      <c r="CY243" s="78"/>
      <c r="CZ243" s="78"/>
      <c r="DA243" s="78"/>
      <c r="DB243" s="78"/>
      <c r="DC243" s="78"/>
      <c r="DD243" s="78"/>
      <c r="DE243" s="78"/>
      <c r="DF243" s="78"/>
      <c r="DG243" s="78"/>
      <c r="DH243" s="78"/>
      <c r="DI243" s="78"/>
      <c r="DJ243" s="78"/>
      <c r="DK243" s="78"/>
      <c r="DL243" s="78"/>
      <c r="DM243" s="78"/>
      <c r="DN243" s="78"/>
      <c r="DO243" s="78"/>
      <c r="DP243" s="78"/>
      <c r="DQ243" s="78"/>
      <c r="DR243" s="78"/>
      <c r="DS243" s="78"/>
      <c r="DT243" s="78"/>
      <c r="DU243" s="78"/>
      <c r="DV243" s="78"/>
      <c r="DW243" s="78"/>
      <c r="DX243" s="78"/>
      <c r="DY243" s="78"/>
      <c r="DZ243" s="78"/>
      <c r="EA243" s="78"/>
      <c r="EB243" s="78"/>
      <c r="EC243" s="78"/>
      <c r="ED243" s="78"/>
      <c r="EE243" s="78"/>
      <c r="EF243" s="78"/>
      <c r="EG243" s="78"/>
      <c r="EH243" s="78"/>
      <c r="EI243" s="78"/>
      <c r="EJ243" s="78"/>
      <c r="EK243" s="78"/>
      <c r="EL243" s="78"/>
      <c r="EM243" s="78"/>
      <c r="EN243" s="78"/>
      <c r="EO243" s="78"/>
      <c r="EP243" s="78"/>
      <c r="EQ243" s="78"/>
      <c r="ER243" s="78"/>
      <c r="ES243" s="78"/>
      <c r="ET243" s="78"/>
      <c r="EU243" s="78"/>
      <c r="EV243" s="78"/>
      <c r="EW243" s="78"/>
      <c r="EX243" s="78"/>
      <c r="EY243" s="78"/>
      <c r="EZ243" s="78"/>
      <c r="FA243" s="78"/>
      <c r="FB243" s="78"/>
      <c r="FC243" s="78"/>
      <c r="FD243" s="78"/>
      <c r="FE243" s="78"/>
      <c r="FF243" s="78"/>
      <c r="FG243" s="78"/>
      <c r="FH243" s="78"/>
      <c r="FI243" s="78"/>
      <c r="FJ243" s="78"/>
      <c r="FK243" s="78"/>
      <c r="FL243" s="78"/>
      <c r="FM243" s="78"/>
      <c r="FN243" s="78"/>
      <c r="FO243" s="78"/>
      <c r="FP243" s="78"/>
      <c r="FQ243" s="78"/>
      <c r="FR243" s="78"/>
      <c r="FS243" s="78"/>
      <c r="FT243" s="78"/>
      <c r="FU243" s="78"/>
    </row>
    <row r="244" spans="10:177" s="1" customFormat="1" ht="15.75">
      <c r="J244" s="78"/>
      <c r="K244" s="78"/>
      <c r="L244" s="78"/>
      <c r="M244" s="78"/>
      <c r="N244" s="78"/>
      <c r="O244" s="78"/>
      <c r="P244" s="78"/>
      <c r="Q244" s="78"/>
      <c r="R244" s="78"/>
      <c r="S244" s="78"/>
      <c r="T244" s="78"/>
      <c r="U244" s="78"/>
      <c r="V244" s="78"/>
      <c r="W244" s="78"/>
      <c r="X244" s="78"/>
      <c r="Y244" s="78"/>
      <c r="Z244" s="78"/>
      <c r="AA244" s="78"/>
      <c r="AB244" s="78"/>
      <c r="AC244" s="78"/>
      <c r="AD244" s="78"/>
      <c r="AE244" s="78"/>
      <c r="AF244" s="78"/>
      <c r="AG244" s="78"/>
      <c r="AH244" s="78"/>
      <c r="AI244" s="78"/>
      <c r="AJ244" s="78"/>
      <c r="AK244" s="78"/>
      <c r="AL244" s="78"/>
      <c r="AM244" s="78"/>
      <c r="AN244" s="78"/>
      <c r="AO244" s="78"/>
      <c r="AP244" s="78"/>
      <c r="AQ244" s="78"/>
      <c r="AR244" s="78"/>
      <c r="AS244" s="78"/>
      <c r="AT244" s="78"/>
      <c r="AU244" s="78"/>
      <c r="AV244" s="78"/>
      <c r="AW244" s="78"/>
      <c r="AX244" s="78"/>
      <c r="AY244" s="78"/>
      <c r="AZ244" s="78"/>
      <c r="BA244" s="78"/>
      <c r="BB244" s="78"/>
      <c r="BC244" s="78"/>
      <c r="BD244" s="78"/>
      <c r="BE244" s="78"/>
      <c r="BF244" s="78"/>
      <c r="BG244" s="78"/>
      <c r="BH244" s="78"/>
      <c r="BI244" s="78"/>
      <c r="BJ244" s="78"/>
      <c r="BK244" s="78"/>
      <c r="BL244" s="78"/>
      <c r="BM244" s="78"/>
      <c r="BN244" s="78"/>
      <c r="BO244" s="78"/>
      <c r="BP244" s="78"/>
      <c r="BQ244" s="78"/>
      <c r="BR244" s="78"/>
      <c r="BS244" s="78"/>
      <c r="BT244" s="78"/>
      <c r="BU244" s="78"/>
      <c r="BV244" s="78"/>
      <c r="BW244" s="78"/>
      <c r="BX244" s="78"/>
      <c r="BY244" s="78"/>
      <c r="BZ244" s="78"/>
      <c r="CA244" s="78"/>
      <c r="CB244" s="78"/>
      <c r="CC244" s="78"/>
      <c r="CD244" s="78"/>
      <c r="CE244" s="78"/>
      <c r="CF244" s="78"/>
      <c r="CG244" s="78"/>
      <c r="CH244" s="78"/>
      <c r="CI244" s="78"/>
      <c r="CJ244" s="78"/>
      <c r="CK244" s="78"/>
      <c r="CL244" s="78"/>
      <c r="CM244" s="78"/>
      <c r="CN244" s="78"/>
      <c r="CO244" s="78"/>
      <c r="CP244" s="78"/>
      <c r="CQ244" s="78"/>
      <c r="CR244" s="78"/>
      <c r="CS244" s="78"/>
      <c r="CT244" s="78"/>
      <c r="CU244" s="78"/>
      <c r="CV244" s="78"/>
      <c r="CW244" s="78"/>
      <c r="CX244" s="78"/>
      <c r="CY244" s="78"/>
      <c r="CZ244" s="78"/>
      <c r="DA244" s="78"/>
      <c r="DB244" s="78"/>
      <c r="DC244" s="78"/>
      <c r="DD244" s="78"/>
      <c r="DE244" s="78"/>
      <c r="DF244" s="78"/>
      <c r="DG244" s="78"/>
      <c r="DH244" s="78"/>
      <c r="DI244" s="78"/>
      <c r="DJ244" s="78"/>
      <c r="DK244" s="78"/>
      <c r="DL244" s="78"/>
      <c r="DM244" s="78"/>
      <c r="DN244" s="78"/>
      <c r="DO244" s="78"/>
      <c r="DP244" s="78"/>
      <c r="DQ244" s="78"/>
      <c r="DR244" s="78"/>
      <c r="DS244" s="78"/>
      <c r="DT244" s="78"/>
      <c r="DU244" s="78"/>
      <c r="DV244" s="78"/>
      <c r="DW244" s="78"/>
      <c r="DX244" s="78"/>
      <c r="DY244" s="78"/>
      <c r="DZ244" s="78"/>
      <c r="EA244" s="78"/>
      <c r="EB244" s="78"/>
      <c r="EC244" s="78"/>
      <c r="ED244" s="78"/>
      <c r="EE244" s="78"/>
      <c r="EF244" s="78"/>
      <c r="EG244" s="78"/>
      <c r="EH244" s="78"/>
      <c r="EI244" s="78"/>
      <c r="EJ244" s="78"/>
      <c r="EK244" s="78"/>
      <c r="EL244" s="78"/>
      <c r="EM244" s="78"/>
      <c r="EN244" s="78"/>
      <c r="EO244" s="78"/>
      <c r="EP244" s="78"/>
      <c r="EQ244" s="78"/>
      <c r="ER244" s="78"/>
      <c r="ES244" s="78"/>
      <c r="ET244" s="78"/>
      <c r="EU244" s="78"/>
      <c r="EV244" s="78"/>
      <c r="EW244" s="78"/>
      <c r="EX244" s="78"/>
      <c r="EY244" s="78"/>
      <c r="EZ244" s="78"/>
      <c r="FA244" s="78"/>
      <c r="FB244" s="78"/>
      <c r="FC244" s="78"/>
      <c r="FD244" s="78"/>
      <c r="FE244" s="78"/>
      <c r="FF244" s="78"/>
      <c r="FG244" s="78"/>
      <c r="FH244" s="78"/>
      <c r="FI244" s="78"/>
      <c r="FJ244" s="78"/>
      <c r="FK244" s="78"/>
      <c r="FL244" s="78"/>
      <c r="FM244" s="78"/>
      <c r="FN244" s="78"/>
      <c r="FO244" s="78"/>
      <c r="FP244" s="78"/>
      <c r="FQ244" s="78"/>
      <c r="FR244" s="78"/>
      <c r="FS244" s="78"/>
      <c r="FT244" s="78"/>
      <c r="FU244" s="78"/>
    </row>
    <row r="245" spans="10:177" s="1" customFormat="1" ht="15.75">
      <c r="J245" s="78"/>
      <c r="K245" s="78"/>
      <c r="L245" s="78"/>
      <c r="M245" s="78"/>
      <c r="N245" s="78"/>
      <c r="O245" s="78"/>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78"/>
      <c r="AW245" s="78"/>
      <c r="AX245" s="78"/>
      <c r="AY245" s="78"/>
      <c r="AZ245" s="78"/>
      <c r="BA245" s="78"/>
      <c r="BB245" s="78"/>
      <c r="BC245" s="78"/>
      <c r="BD245" s="78"/>
      <c r="BE245" s="78"/>
      <c r="BF245" s="78"/>
      <c r="BG245" s="78"/>
      <c r="BH245" s="78"/>
      <c r="BI245" s="78"/>
      <c r="BJ245" s="78"/>
      <c r="BK245" s="78"/>
      <c r="BL245" s="78"/>
      <c r="BM245" s="78"/>
      <c r="BN245" s="78"/>
      <c r="BO245" s="78"/>
      <c r="BP245" s="78"/>
      <c r="BQ245" s="78"/>
      <c r="BR245" s="78"/>
      <c r="BS245" s="78"/>
      <c r="BT245" s="78"/>
      <c r="BU245" s="78"/>
      <c r="BV245" s="78"/>
      <c r="BW245" s="78"/>
      <c r="BX245" s="78"/>
      <c r="BY245" s="78"/>
      <c r="BZ245" s="78"/>
      <c r="CA245" s="78"/>
      <c r="CB245" s="78"/>
      <c r="CC245" s="78"/>
      <c r="CD245" s="78"/>
      <c r="CE245" s="78"/>
      <c r="CF245" s="78"/>
      <c r="CG245" s="78"/>
      <c r="CH245" s="78"/>
      <c r="CI245" s="78"/>
      <c r="CJ245" s="78"/>
      <c r="CK245" s="78"/>
      <c r="CL245" s="78"/>
      <c r="CM245" s="78"/>
      <c r="CN245" s="78"/>
      <c r="CO245" s="78"/>
      <c r="CP245" s="78"/>
      <c r="CQ245" s="78"/>
      <c r="CR245" s="78"/>
      <c r="CS245" s="78"/>
      <c r="CT245" s="78"/>
      <c r="CU245" s="78"/>
      <c r="CV245" s="78"/>
      <c r="CW245" s="78"/>
      <c r="CX245" s="78"/>
      <c r="CY245" s="78"/>
      <c r="CZ245" s="78"/>
      <c r="DA245" s="78"/>
      <c r="DB245" s="78"/>
      <c r="DC245" s="78"/>
      <c r="DD245" s="78"/>
      <c r="DE245" s="78"/>
      <c r="DF245" s="78"/>
      <c r="DG245" s="78"/>
      <c r="DH245" s="78"/>
      <c r="DI245" s="78"/>
      <c r="DJ245" s="78"/>
      <c r="DK245" s="78"/>
      <c r="DL245" s="78"/>
      <c r="DM245" s="78"/>
      <c r="DN245" s="78"/>
      <c r="DO245" s="78"/>
      <c r="DP245" s="78"/>
      <c r="DQ245" s="78"/>
      <c r="DR245" s="78"/>
      <c r="DS245" s="78"/>
      <c r="DT245" s="78"/>
      <c r="DU245" s="78"/>
      <c r="DV245" s="78"/>
      <c r="DW245" s="78"/>
      <c r="DX245" s="78"/>
      <c r="DY245" s="78"/>
      <c r="DZ245" s="78"/>
      <c r="EA245" s="78"/>
      <c r="EB245" s="78"/>
      <c r="EC245" s="78"/>
      <c r="ED245" s="78"/>
      <c r="EE245" s="78"/>
      <c r="EF245" s="78"/>
      <c r="EG245" s="78"/>
      <c r="EH245" s="78"/>
      <c r="EI245" s="78"/>
      <c r="EJ245" s="78"/>
      <c r="EK245" s="78"/>
      <c r="EL245" s="78"/>
      <c r="EM245" s="78"/>
      <c r="EN245" s="78"/>
      <c r="EO245" s="78"/>
      <c r="EP245" s="78"/>
      <c r="EQ245" s="78"/>
      <c r="ER245" s="78"/>
      <c r="ES245" s="78"/>
      <c r="ET245" s="78"/>
      <c r="EU245" s="78"/>
      <c r="EV245" s="78"/>
      <c r="EW245" s="78"/>
      <c r="EX245" s="78"/>
      <c r="EY245" s="78"/>
      <c r="EZ245" s="78"/>
      <c r="FA245" s="78"/>
      <c r="FB245" s="78"/>
      <c r="FC245" s="78"/>
      <c r="FD245" s="78"/>
      <c r="FE245" s="78"/>
      <c r="FF245" s="78"/>
      <c r="FG245" s="78"/>
      <c r="FH245" s="78"/>
      <c r="FI245" s="78"/>
      <c r="FJ245" s="78"/>
      <c r="FK245" s="78"/>
      <c r="FL245" s="78"/>
      <c r="FM245" s="78"/>
      <c r="FN245" s="78"/>
      <c r="FO245" s="78"/>
      <c r="FP245" s="78"/>
      <c r="FQ245" s="78"/>
      <c r="FR245" s="78"/>
      <c r="FS245" s="78"/>
      <c r="FT245" s="78"/>
      <c r="FU245" s="78"/>
    </row>
    <row r="246" spans="10:177" s="1" customFormat="1" ht="15.75">
      <c r="J246" s="78"/>
      <c r="K246" s="78"/>
      <c r="L246" s="78"/>
      <c r="M246" s="78"/>
      <c r="N246" s="78"/>
      <c r="O246" s="78"/>
      <c r="P246" s="78"/>
      <c r="Q246" s="78"/>
      <c r="R246" s="78"/>
      <c r="S246" s="78"/>
      <c r="T246" s="78"/>
      <c r="U246" s="78"/>
      <c r="V246" s="78"/>
      <c r="W246" s="78"/>
      <c r="X246" s="78"/>
      <c r="Y246" s="78"/>
      <c r="Z246" s="78"/>
      <c r="AA246" s="78"/>
      <c r="AB246" s="78"/>
      <c r="AC246" s="78"/>
      <c r="AD246" s="78"/>
      <c r="AE246" s="78"/>
      <c r="AF246" s="78"/>
      <c r="AG246" s="78"/>
      <c r="AH246" s="78"/>
      <c r="AI246" s="78"/>
      <c r="AJ246" s="78"/>
      <c r="AK246" s="78"/>
      <c r="AL246" s="78"/>
      <c r="AM246" s="78"/>
      <c r="AN246" s="78"/>
      <c r="AO246" s="78"/>
      <c r="AP246" s="78"/>
      <c r="AQ246" s="78"/>
      <c r="AR246" s="78"/>
      <c r="AS246" s="78"/>
      <c r="AT246" s="78"/>
      <c r="AU246" s="78"/>
      <c r="AV246" s="78"/>
      <c r="AW246" s="78"/>
      <c r="AX246" s="78"/>
      <c r="AY246" s="78"/>
      <c r="AZ246" s="78"/>
      <c r="BA246" s="78"/>
      <c r="BB246" s="78"/>
      <c r="BC246" s="78"/>
      <c r="BD246" s="78"/>
      <c r="BE246" s="78"/>
      <c r="BF246" s="78"/>
      <c r="BG246" s="78"/>
      <c r="BH246" s="78"/>
      <c r="BI246" s="78"/>
      <c r="BJ246" s="78"/>
      <c r="BK246" s="78"/>
      <c r="BL246" s="78"/>
      <c r="BM246" s="78"/>
      <c r="BN246" s="78"/>
      <c r="BO246" s="78"/>
      <c r="BP246" s="78"/>
      <c r="BQ246" s="78"/>
      <c r="BR246" s="78"/>
      <c r="BS246" s="78"/>
      <c r="BT246" s="78"/>
      <c r="BU246" s="78"/>
      <c r="BV246" s="78"/>
      <c r="BW246" s="78"/>
      <c r="BX246" s="78"/>
      <c r="BY246" s="78"/>
      <c r="BZ246" s="78"/>
      <c r="CA246" s="78"/>
      <c r="CB246" s="78"/>
      <c r="CC246" s="78"/>
      <c r="CD246" s="78"/>
      <c r="CE246" s="78"/>
      <c r="CF246" s="78"/>
      <c r="CG246" s="78"/>
      <c r="CH246" s="78"/>
      <c r="CI246" s="78"/>
      <c r="CJ246" s="78"/>
      <c r="CK246" s="78"/>
      <c r="CL246" s="78"/>
      <c r="CM246" s="78"/>
      <c r="CN246" s="78"/>
      <c r="CO246" s="78"/>
      <c r="CP246" s="78"/>
      <c r="CQ246" s="78"/>
      <c r="CR246" s="78"/>
      <c r="CS246" s="78"/>
      <c r="CT246" s="78"/>
      <c r="CU246" s="78"/>
      <c r="CV246" s="78"/>
      <c r="CW246" s="78"/>
      <c r="CX246" s="78"/>
      <c r="CY246" s="78"/>
      <c r="CZ246" s="78"/>
      <c r="DA246" s="78"/>
      <c r="DB246" s="78"/>
      <c r="DC246" s="78"/>
      <c r="DD246" s="78"/>
      <c r="DE246" s="78"/>
      <c r="DF246" s="78"/>
      <c r="DG246" s="78"/>
      <c r="DH246" s="78"/>
      <c r="DI246" s="78"/>
      <c r="DJ246" s="78"/>
      <c r="DK246" s="78"/>
      <c r="DL246" s="78"/>
      <c r="DM246" s="78"/>
      <c r="DN246" s="78"/>
      <c r="DO246" s="78"/>
      <c r="DP246" s="78"/>
      <c r="DQ246" s="78"/>
      <c r="DR246" s="78"/>
      <c r="DS246" s="78"/>
      <c r="DT246" s="78"/>
      <c r="DU246" s="78"/>
      <c r="DV246" s="78"/>
      <c r="DW246" s="78"/>
      <c r="DX246" s="78"/>
      <c r="DY246" s="78"/>
      <c r="DZ246" s="78"/>
      <c r="EA246" s="78"/>
      <c r="EB246" s="78"/>
      <c r="EC246" s="78"/>
      <c r="ED246" s="78"/>
      <c r="EE246" s="78"/>
      <c r="EF246" s="78"/>
      <c r="EG246" s="78"/>
      <c r="EH246" s="78"/>
      <c r="EI246" s="78"/>
      <c r="EJ246" s="78"/>
      <c r="EK246" s="78"/>
      <c r="EL246" s="78"/>
      <c r="EM246" s="78"/>
      <c r="EN246" s="78"/>
      <c r="EO246" s="78"/>
      <c r="EP246" s="78"/>
      <c r="EQ246" s="78"/>
      <c r="ER246" s="78"/>
      <c r="ES246" s="78"/>
      <c r="ET246" s="78"/>
      <c r="EU246" s="78"/>
      <c r="EV246" s="78"/>
      <c r="EW246" s="78"/>
      <c r="EX246" s="78"/>
      <c r="EY246" s="78"/>
      <c r="EZ246" s="78"/>
      <c r="FA246" s="78"/>
      <c r="FB246" s="78"/>
      <c r="FC246" s="78"/>
      <c r="FD246" s="78"/>
      <c r="FE246" s="78"/>
      <c r="FF246" s="78"/>
      <c r="FG246" s="78"/>
      <c r="FH246" s="78"/>
      <c r="FI246" s="78"/>
      <c r="FJ246" s="78"/>
      <c r="FK246" s="78"/>
      <c r="FL246" s="78"/>
      <c r="FM246" s="78"/>
      <c r="FN246" s="78"/>
      <c r="FO246" s="78"/>
      <c r="FP246" s="78"/>
      <c r="FQ246" s="78"/>
      <c r="FR246" s="78"/>
      <c r="FS246" s="78"/>
      <c r="FT246" s="78"/>
      <c r="FU246" s="78"/>
    </row>
    <row r="247" spans="10:177" s="1" customFormat="1" ht="15.75">
      <c r="J247" s="78"/>
      <c r="K247" s="78"/>
      <c r="L247" s="78"/>
      <c r="M247" s="78"/>
      <c r="N247" s="78"/>
      <c r="O247" s="78"/>
      <c r="P247" s="78"/>
      <c r="Q247" s="78"/>
      <c r="R247" s="78"/>
      <c r="S247" s="78"/>
      <c r="T247" s="78"/>
      <c r="U247" s="78"/>
      <c r="V247" s="78"/>
      <c r="W247" s="78"/>
      <c r="X247" s="78"/>
      <c r="Y247" s="78"/>
      <c r="Z247" s="78"/>
      <c r="AA247" s="78"/>
      <c r="AB247" s="78"/>
      <c r="AC247" s="78"/>
      <c r="AD247" s="78"/>
      <c r="AE247" s="78"/>
      <c r="AF247" s="78"/>
      <c r="AG247" s="78"/>
      <c r="AH247" s="78"/>
      <c r="AI247" s="78"/>
      <c r="AJ247" s="78"/>
      <c r="AK247" s="78"/>
      <c r="AL247" s="78"/>
      <c r="AM247" s="78"/>
      <c r="AN247" s="78"/>
      <c r="AO247" s="78"/>
      <c r="AP247" s="78"/>
      <c r="AQ247" s="78"/>
      <c r="AR247" s="78"/>
      <c r="AS247" s="78"/>
      <c r="AT247" s="78"/>
      <c r="AU247" s="78"/>
      <c r="AV247" s="78"/>
      <c r="AW247" s="78"/>
      <c r="AX247" s="78"/>
      <c r="AY247" s="78"/>
      <c r="AZ247" s="78"/>
      <c r="BA247" s="78"/>
      <c r="BB247" s="78"/>
      <c r="BC247" s="78"/>
      <c r="BD247" s="78"/>
      <c r="BE247" s="78"/>
      <c r="BF247" s="78"/>
      <c r="BG247" s="78"/>
      <c r="BH247" s="78"/>
      <c r="BI247" s="78"/>
      <c r="BJ247" s="78"/>
      <c r="BK247" s="78"/>
      <c r="BL247" s="78"/>
      <c r="BM247" s="78"/>
      <c r="BN247" s="78"/>
      <c r="BO247" s="78"/>
      <c r="BP247" s="78"/>
      <c r="BQ247" s="78"/>
      <c r="BR247" s="78"/>
      <c r="BS247" s="78"/>
      <c r="BT247" s="78"/>
      <c r="BU247" s="78"/>
      <c r="BV247" s="78"/>
      <c r="BW247" s="78"/>
      <c r="BX247" s="78"/>
      <c r="BY247" s="78"/>
      <c r="BZ247" s="78"/>
      <c r="CA247" s="78"/>
      <c r="CB247" s="78"/>
      <c r="CC247" s="78"/>
      <c r="CD247" s="78"/>
      <c r="CE247" s="78"/>
      <c r="CF247" s="78"/>
      <c r="CG247" s="78"/>
      <c r="CH247" s="78"/>
      <c r="CI247" s="78"/>
      <c r="CJ247" s="78"/>
      <c r="CK247" s="78"/>
      <c r="CL247" s="78"/>
      <c r="CM247" s="78"/>
      <c r="CN247" s="78"/>
      <c r="CO247" s="78"/>
      <c r="CP247" s="78"/>
      <c r="CQ247" s="78"/>
      <c r="CR247" s="78"/>
      <c r="CS247" s="78"/>
      <c r="CT247" s="78"/>
      <c r="CU247" s="78"/>
      <c r="CV247" s="78"/>
      <c r="CW247" s="78"/>
      <c r="CX247" s="78"/>
      <c r="CY247" s="78"/>
      <c r="CZ247" s="78"/>
      <c r="DA247" s="78"/>
      <c r="DB247" s="78"/>
      <c r="DC247" s="78"/>
      <c r="DD247" s="78"/>
      <c r="DE247" s="78"/>
      <c r="DF247" s="78"/>
      <c r="DG247" s="78"/>
      <c r="DH247" s="78"/>
      <c r="DI247" s="78"/>
      <c r="DJ247" s="78"/>
      <c r="DK247" s="78"/>
      <c r="DL247" s="78"/>
      <c r="DM247" s="78"/>
      <c r="DN247" s="78"/>
      <c r="DO247" s="78"/>
      <c r="DP247" s="78"/>
      <c r="DQ247" s="78"/>
      <c r="DR247" s="78"/>
      <c r="DS247" s="78"/>
      <c r="DT247" s="78"/>
      <c r="DU247" s="78"/>
      <c r="DV247" s="78"/>
      <c r="DW247" s="78"/>
      <c r="DX247" s="78"/>
      <c r="DY247" s="78"/>
      <c r="DZ247" s="78"/>
      <c r="EA247" s="78"/>
      <c r="EB247" s="78"/>
      <c r="EC247" s="78"/>
      <c r="ED247" s="78"/>
      <c r="EE247" s="78"/>
      <c r="EF247" s="78"/>
      <c r="EG247" s="78"/>
      <c r="EH247" s="78"/>
      <c r="EI247" s="78"/>
      <c r="EJ247" s="78"/>
      <c r="EK247" s="78"/>
      <c r="EL247" s="78"/>
      <c r="EM247" s="78"/>
      <c r="EN247" s="78"/>
      <c r="EO247" s="78"/>
      <c r="EP247" s="78"/>
      <c r="EQ247" s="78"/>
      <c r="ER247" s="78"/>
      <c r="ES247" s="78"/>
      <c r="ET247" s="78"/>
      <c r="EU247" s="78"/>
      <c r="EV247" s="78"/>
      <c r="EW247" s="78"/>
      <c r="EX247" s="78"/>
      <c r="EY247" s="78"/>
      <c r="EZ247" s="78"/>
      <c r="FA247" s="78"/>
      <c r="FB247" s="78"/>
      <c r="FC247" s="78"/>
      <c r="FD247" s="78"/>
      <c r="FE247" s="78"/>
      <c r="FF247" s="78"/>
      <c r="FG247" s="78"/>
      <c r="FH247" s="78"/>
      <c r="FI247" s="78"/>
      <c r="FJ247" s="78"/>
      <c r="FK247" s="78"/>
      <c r="FL247" s="78"/>
      <c r="FM247" s="78"/>
      <c r="FN247" s="78"/>
      <c r="FO247" s="78"/>
      <c r="FP247" s="78"/>
      <c r="FQ247" s="78"/>
      <c r="FR247" s="78"/>
      <c r="FS247" s="78"/>
      <c r="FT247" s="78"/>
      <c r="FU247" s="78"/>
    </row>
    <row r="248" spans="10:177" s="1" customFormat="1" ht="15.75">
      <c r="J248" s="78"/>
      <c r="K248" s="78"/>
      <c r="L248" s="78"/>
      <c r="M248" s="78"/>
      <c r="N248" s="78"/>
      <c r="O248" s="78"/>
      <c r="P248" s="78"/>
      <c r="Q248" s="78"/>
      <c r="R248" s="78"/>
      <c r="S248" s="78"/>
      <c r="T248" s="78"/>
      <c r="U248" s="78"/>
      <c r="V248" s="78"/>
      <c r="W248" s="78"/>
      <c r="X248" s="78"/>
      <c r="Y248" s="78"/>
      <c r="Z248" s="78"/>
      <c r="AA248" s="78"/>
      <c r="AB248" s="78"/>
      <c r="AC248" s="78"/>
      <c r="AD248" s="78"/>
      <c r="AE248" s="78"/>
      <c r="AF248" s="78"/>
      <c r="AG248" s="78"/>
      <c r="AH248" s="78"/>
      <c r="AI248" s="78"/>
      <c r="AJ248" s="78"/>
      <c r="AK248" s="78"/>
      <c r="AL248" s="78"/>
      <c r="AM248" s="78"/>
      <c r="AN248" s="78"/>
      <c r="AO248" s="78"/>
      <c r="AP248" s="78"/>
      <c r="AQ248" s="78"/>
      <c r="AR248" s="78"/>
      <c r="AS248" s="78"/>
      <c r="AT248" s="78"/>
      <c r="AU248" s="78"/>
      <c r="AV248" s="78"/>
      <c r="AW248" s="78"/>
      <c r="AX248" s="78"/>
      <c r="AY248" s="78"/>
      <c r="AZ248" s="78"/>
      <c r="BA248" s="78"/>
      <c r="BB248" s="78"/>
      <c r="BC248" s="78"/>
      <c r="BD248" s="78"/>
      <c r="BE248" s="78"/>
      <c r="BF248" s="78"/>
      <c r="BG248" s="78"/>
      <c r="BH248" s="78"/>
      <c r="BI248" s="78"/>
      <c r="BJ248" s="78"/>
      <c r="BK248" s="78"/>
      <c r="BL248" s="78"/>
      <c r="BM248" s="78"/>
      <c r="BN248" s="78"/>
      <c r="BO248" s="78"/>
      <c r="BP248" s="78"/>
      <c r="BQ248" s="78"/>
      <c r="BR248" s="78"/>
      <c r="BS248" s="78"/>
      <c r="BT248" s="78"/>
      <c r="BU248" s="78"/>
      <c r="BV248" s="78"/>
      <c r="BW248" s="78"/>
      <c r="BX248" s="78"/>
      <c r="BY248" s="78"/>
      <c r="BZ248" s="78"/>
      <c r="CA248" s="78"/>
      <c r="CB248" s="78"/>
      <c r="CC248" s="78"/>
      <c r="CD248" s="78"/>
      <c r="CE248" s="78"/>
      <c r="CF248" s="78"/>
      <c r="CG248" s="78"/>
      <c r="CH248" s="78"/>
      <c r="CI248" s="78"/>
      <c r="CJ248" s="78"/>
      <c r="CK248" s="78"/>
      <c r="CL248" s="78"/>
      <c r="CM248" s="78"/>
      <c r="CN248" s="78"/>
      <c r="CO248" s="78"/>
      <c r="CP248" s="78"/>
      <c r="CQ248" s="78"/>
      <c r="CR248" s="78"/>
      <c r="CS248" s="78"/>
      <c r="CT248" s="78"/>
      <c r="CU248" s="78"/>
      <c r="CV248" s="78"/>
      <c r="CW248" s="78"/>
      <c r="CX248" s="78"/>
      <c r="CY248" s="78"/>
      <c r="CZ248" s="78"/>
      <c r="DA248" s="78"/>
      <c r="DB248" s="78"/>
      <c r="DC248" s="78"/>
      <c r="DD248" s="78"/>
      <c r="DE248" s="78"/>
      <c r="DF248" s="78"/>
      <c r="DG248" s="78"/>
      <c r="DH248" s="78"/>
      <c r="DI248" s="78"/>
      <c r="DJ248" s="78"/>
      <c r="DK248" s="78"/>
      <c r="DL248" s="78"/>
      <c r="DM248" s="78"/>
      <c r="DN248" s="78"/>
      <c r="DO248" s="78"/>
      <c r="DP248" s="78"/>
      <c r="DQ248" s="78"/>
      <c r="DR248" s="78"/>
      <c r="DS248" s="78"/>
      <c r="DT248" s="78"/>
      <c r="DU248" s="78"/>
      <c r="DV248" s="78"/>
      <c r="DW248" s="78"/>
      <c r="DX248" s="78"/>
      <c r="DY248" s="78"/>
      <c r="DZ248" s="78"/>
      <c r="EA248" s="78"/>
      <c r="EB248" s="78"/>
      <c r="EC248" s="78"/>
      <c r="ED248" s="78"/>
      <c r="EE248" s="78"/>
      <c r="EF248" s="78"/>
      <c r="EG248" s="78"/>
      <c r="EH248" s="78"/>
      <c r="EI248" s="78"/>
      <c r="EJ248" s="78"/>
      <c r="EK248" s="78"/>
      <c r="EL248" s="78"/>
      <c r="EM248" s="78"/>
      <c r="EN248" s="78"/>
      <c r="EO248" s="78"/>
      <c r="EP248" s="78"/>
      <c r="EQ248" s="78"/>
      <c r="ER248" s="78"/>
      <c r="ES248" s="78"/>
      <c r="ET248" s="78"/>
      <c r="EU248" s="78"/>
      <c r="EV248" s="78"/>
      <c r="EW248" s="78"/>
      <c r="EX248" s="78"/>
      <c r="EY248" s="78"/>
      <c r="EZ248" s="78"/>
      <c r="FA248" s="78"/>
      <c r="FB248" s="78"/>
      <c r="FC248" s="78"/>
      <c r="FD248" s="78"/>
      <c r="FE248" s="78"/>
      <c r="FF248" s="78"/>
      <c r="FG248" s="78"/>
      <c r="FH248" s="78"/>
      <c r="FI248" s="78"/>
      <c r="FJ248" s="78"/>
      <c r="FK248" s="78"/>
      <c r="FL248" s="78"/>
      <c r="FM248" s="78"/>
      <c r="FN248" s="78"/>
      <c r="FO248" s="78"/>
      <c r="FP248" s="78"/>
      <c r="FQ248" s="78"/>
      <c r="FR248" s="78"/>
      <c r="FS248" s="78"/>
      <c r="FT248" s="78"/>
      <c r="FU248" s="78"/>
    </row>
    <row r="249" spans="10:177" s="1" customFormat="1" ht="15.75">
      <c r="J249" s="78"/>
      <c r="K249" s="78"/>
      <c r="L249" s="78"/>
      <c r="M249" s="78"/>
      <c r="N249" s="78"/>
      <c r="O249" s="78"/>
      <c r="P249" s="78"/>
      <c r="Q249" s="78"/>
      <c r="R249" s="78"/>
      <c r="S249" s="78"/>
      <c r="T249" s="78"/>
      <c r="U249" s="78"/>
      <c r="V249" s="78"/>
      <c r="W249" s="78"/>
      <c r="X249" s="78"/>
      <c r="Y249" s="78"/>
      <c r="Z249" s="78"/>
      <c r="AA249" s="78"/>
      <c r="AB249" s="78"/>
      <c r="AC249" s="78"/>
      <c r="AD249" s="78"/>
      <c r="AE249" s="78"/>
      <c r="AF249" s="78"/>
      <c r="AG249" s="78"/>
      <c r="AH249" s="78"/>
      <c r="AI249" s="78"/>
      <c r="AJ249" s="78"/>
      <c r="AK249" s="78"/>
      <c r="AL249" s="78"/>
      <c r="AM249" s="78"/>
      <c r="AN249" s="78"/>
      <c r="AO249" s="78"/>
      <c r="AP249" s="78"/>
      <c r="AQ249" s="78"/>
      <c r="AR249" s="78"/>
      <c r="AS249" s="78"/>
      <c r="AT249" s="78"/>
      <c r="AU249" s="78"/>
      <c r="AV249" s="78"/>
      <c r="AW249" s="78"/>
      <c r="AX249" s="78"/>
      <c r="AY249" s="78"/>
      <c r="AZ249" s="78"/>
      <c r="BA249" s="78"/>
      <c r="BB249" s="78"/>
      <c r="BC249" s="78"/>
      <c r="BD249" s="78"/>
      <c r="BE249" s="78"/>
      <c r="BF249" s="78"/>
      <c r="BG249" s="78"/>
      <c r="BH249" s="78"/>
      <c r="BI249" s="78"/>
      <c r="BJ249" s="78"/>
      <c r="BK249" s="78"/>
      <c r="BL249" s="78"/>
      <c r="BM249" s="78"/>
      <c r="BN249" s="78"/>
      <c r="BO249" s="78"/>
      <c r="BP249" s="78"/>
      <c r="BQ249" s="78"/>
      <c r="BR249" s="78"/>
      <c r="BS249" s="78"/>
      <c r="BT249" s="78"/>
      <c r="BU249" s="78"/>
      <c r="BV249" s="78"/>
      <c r="BW249" s="78"/>
      <c r="BX249" s="78"/>
      <c r="BY249" s="78"/>
      <c r="BZ249" s="78"/>
      <c r="CA249" s="78"/>
      <c r="CB249" s="78"/>
      <c r="CC249" s="78"/>
      <c r="CD249" s="78"/>
      <c r="CE249" s="78"/>
      <c r="CF249" s="78"/>
      <c r="CG249" s="78"/>
      <c r="CH249" s="78"/>
      <c r="CI249" s="78"/>
      <c r="CJ249" s="78"/>
      <c r="CK249" s="78"/>
      <c r="CL249" s="78"/>
      <c r="CM249" s="78"/>
      <c r="CN249" s="78"/>
      <c r="CO249" s="78"/>
      <c r="CP249" s="78"/>
      <c r="CQ249" s="78"/>
      <c r="CR249" s="78"/>
      <c r="CS249" s="78"/>
      <c r="CT249" s="78"/>
      <c r="CU249" s="78"/>
      <c r="CV249" s="78"/>
      <c r="CW249" s="78"/>
      <c r="CX249" s="78"/>
      <c r="CY249" s="78"/>
      <c r="CZ249" s="78"/>
      <c r="DA249" s="78"/>
      <c r="DB249" s="78"/>
      <c r="DC249" s="78"/>
      <c r="DD249" s="78"/>
      <c r="DE249" s="78"/>
      <c r="DF249" s="78"/>
      <c r="DG249" s="78"/>
      <c r="DH249" s="78"/>
      <c r="DI249" s="78"/>
      <c r="DJ249" s="78"/>
      <c r="DK249" s="78"/>
      <c r="DL249" s="78"/>
      <c r="DM249" s="78"/>
      <c r="DN249" s="78"/>
      <c r="DO249" s="78"/>
      <c r="DP249" s="78"/>
      <c r="DQ249" s="78"/>
      <c r="DR249" s="78"/>
      <c r="DS249" s="78"/>
      <c r="DT249" s="78"/>
      <c r="DU249" s="78"/>
      <c r="DV249" s="78"/>
      <c r="DW249" s="78"/>
      <c r="DX249" s="78"/>
      <c r="DY249" s="78"/>
      <c r="DZ249" s="78"/>
      <c r="EA249" s="78"/>
      <c r="EB249" s="78"/>
      <c r="EC249" s="78"/>
      <c r="ED249" s="78"/>
      <c r="EE249" s="78"/>
      <c r="EF249" s="78"/>
      <c r="EG249" s="78"/>
      <c r="EH249" s="78"/>
      <c r="EI249" s="78"/>
      <c r="EJ249" s="78"/>
      <c r="EK249" s="78"/>
      <c r="EL249" s="78"/>
      <c r="EM249" s="78"/>
      <c r="EN249" s="78"/>
      <c r="EO249" s="78"/>
      <c r="EP249" s="78"/>
      <c r="EQ249" s="78"/>
      <c r="ER249" s="78"/>
      <c r="ES249" s="78"/>
      <c r="ET249" s="78"/>
      <c r="EU249" s="78"/>
      <c r="EV249" s="78"/>
      <c r="EW249" s="78"/>
      <c r="EX249" s="78"/>
      <c r="EY249" s="78"/>
      <c r="EZ249" s="78"/>
      <c r="FA249" s="78"/>
      <c r="FB249" s="78"/>
      <c r="FC249" s="78"/>
      <c r="FD249" s="78"/>
      <c r="FE249" s="78"/>
      <c r="FF249" s="78"/>
      <c r="FG249" s="78"/>
      <c r="FH249" s="78"/>
      <c r="FI249" s="78"/>
      <c r="FJ249" s="78"/>
      <c r="FK249" s="78"/>
      <c r="FL249" s="78"/>
      <c r="FM249" s="78"/>
      <c r="FN249" s="78"/>
      <c r="FO249" s="78"/>
      <c r="FP249" s="78"/>
      <c r="FQ249" s="78"/>
      <c r="FR249" s="78"/>
      <c r="FS249" s="78"/>
      <c r="FT249" s="78"/>
      <c r="FU249" s="78"/>
    </row>
    <row r="250" spans="10:177" s="1" customFormat="1" ht="15.75">
      <c r="J250" s="78"/>
      <c r="K250" s="78"/>
      <c r="L250" s="78"/>
      <c r="M250" s="78"/>
      <c r="N250" s="78"/>
      <c r="O250" s="78"/>
      <c r="P250" s="78"/>
      <c r="Q250" s="78"/>
      <c r="R250" s="78"/>
      <c r="S250" s="78"/>
      <c r="T250" s="78"/>
      <c r="U250" s="78"/>
      <c r="V250" s="78"/>
      <c r="W250" s="78"/>
      <c r="X250" s="78"/>
      <c r="Y250" s="78"/>
      <c r="Z250" s="78"/>
      <c r="AA250" s="78"/>
      <c r="AB250" s="78"/>
      <c r="AC250" s="78"/>
      <c r="AD250" s="78"/>
      <c r="AE250" s="78"/>
      <c r="AF250" s="78"/>
      <c r="AG250" s="78"/>
      <c r="AH250" s="78"/>
      <c r="AI250" s="78"/>
      <c r="AJ250" s="78"/>
      <c r="AK250" s="78"/>
      <c r="AL250" s="78"/>
      <c r="AM250" s="78"/>
      <c r="AN250" s="78"/>
      <c r="AO250" s="78"/>
      <c r="AP250" s="78"/>
      <c r="AQ250" s="78"/>
      <c r="AR250" s="78"/>
      <c r="AS250" s="78"/>
      <c r="AT250" s="78"/>
      <c r="AU250" s="78"/>
      <c r="AV250" s="78"/>
      <c r="AW250" s="78"/>
      <c r="AX250" s="78"/>
      <c r="AY250" s="78"/>
      <c r="AZ250" s="78"/>
      <c r="BA250" s="78"/>
      <c r="BB250" s="78"/>
      <c r="BC250" s="78"/>
      <c r="BD250" s="78"/>
      <c r="BE250" s="78"/>
      <c r="BF250" s="78"/>
      <c r="BG250" s="78"/>
      <c r="BH250" s="78"/>
      <c r="BI250" s="78"/>
      <c r="BJ250" s="78"/>
      <c r="BK250" s="78"/>
      <c r="BL250" s="78"/>
      <c r="BM250" s="78"/>
      <c r="BN250" s="78"/>
      <c r="BO250" s="78"/>
      <c r="BP250" s="78"/>
      <c r="BQ250" s="78"/>
      <c r="BR250" s="78"/>
      <c r="BS250" s="78"/>
      <c r="BT250" s="78"/>
      <c r="BU250" s="78"/>
      <c r="BV250" s="78"/>
      <c r="BW250" s="78"/>
      <c r="BX250" s="78"/>
      <c r="BY250" s="78"/>
      <c r="BZ250" s="78"/>
      <c r="CA250" s="78"/>
      <c r="CB250" s="78"/>
      <c r="CC250" s="78"/>
      <c r="CD250" s="78"/>
      <c r="CE250" s="78"/>
      <c r="CF250" s="78"/>
      <c r="CG250" s="78"/>
      <c r="CH250" s="78"/>
      <c r="CI250" s="78"/>
      <c r="CJ250" s="78"/>
      <c r="CK250" s="78"/>
      <c r="CL250" s="78"/>
      <c r="CM250" s="78"/>
      <c r="CN250" s="78"/>
      <c r="CO250" s="78"/>
      <c r="CP250" s="78"/>
      <c r="CQ250" s="78"/>
      <c r="CR250" s="78"/>
      <c r="CS250" s="78"/>
      <c r="CT250" s="78"/>
      <c r="CU250" s="78"/>
      <c r="CV250" s="78"/>
      <c r="CW250" s="78"/>
      <c r="CX250" s="78"/>
      <c r="CY250" s="78"/>
      <c r="CZ250" s="78"/>
      <c r="DA250" s="78"/>
      <c r="DB250" s="78"/>
      <c r="DC250" s="78"/>
      <c r="DD250" s="78"/>
      <c r="DE250" s="78"/>
      <c r="DF250" s="78"/>
      <c r="DG250" s="78"/>
      <c r="DH250" s="78"/>
      <c r="DI250" s="78"/>
      <c r="DJ250" s="78"/>
      <c r="DK250" s="78"/>
      <c r="DL250" s="78"/>
      <c r="DM250" s="78"/>
      <c r="DN250" s="78"/>
      <c r="DO250" s="78"/>
      <c r="DP250" s="78"/>
      <c r="DQ250" s="78"/>
      <c r="DR250" s="78"/>
      <c r="DS250" s="78"/>
      <c r="DT250" s="78"/>
      <c r="DU250" s="78"/>
      <c r="DV250" s="78"/>
      <c r="DW250" s="78"/>
      <c r="DX250" s="78"/>
      <c r="DY250" s="78"/>
      <c r="DZ250" s="78"/>
      <c r="EA250" s="78"/>
      <c r="EB250" s="78"/>
      <c r="EC250" s="78"/>
      <c r="ED250" s="78"/>
      <c r="EE250" s="78"/>
      <c r="EF250" s="78"/>
      <c r="EG250" s="78"/>
      <c r="EH250" s="78"/>
      <c r="EI250" s="78"/>
      <c r="EJ250" s="78"/>
      <c r="EK250" s="78"/>
      <c r="EL250" s="78"/>
      <c r="EM250" s="78"/>
      <c r="EN250" s="78"/>
      <c r="EO250" s="78"/>
      <c r="EP250" s="78"/>
      <c r="EQ250" s="78"/>
      <c r="ER250" s="78"/>
      <c r="ES250" s="78"/>
      <c r="ET250" s="78"/>
      <c r="EU250" s="78"/>
      <c r="EV250" s="78"/>
      <c r="EW250" s="78"/>
      <c r="EX250" s="78"/>
      <c r="EY250" s="78"/>
      <c r="EZ250" s="78"/>
      <c r="FA250" s="78"/>
      <c r="FB250" s="78"/>
      <c r="FC250" s="78"/>
      <c r="FD250" s="78"/>
      <c r="FE250" s="78"/>
      <c r="FF250" s="78"/>
      <c r="FG250" s="78"/>
      <c r="FH250" s="78"/>
      <c r="FI250" s="78"/>
      <c r="FJ250" s="78"/>
      <c r="FK250" s="78"/>
      <c r="FL250" s="78"/>
      <c r="FM250" s="78"/>
      <c r="FN250" s="78"/>
      <c r="FO250" s="78"/>
      <c r="FP250" s="78"/>
      <c r="FQ250" s="78"/>
      <c r="FR250" s="78"/>
      <c r="FS250" s="78"/>
      <c r="FT250" s="78"/>
      <c r="FU250" s="78"/>
    </row>
    <row r="251" spans="10:177" s="1" customFormat="1" ht="15.75">
      <c r="J251" s="78"/>
      <c r="K251" s="78"/>
      <c r="L251" s="78"/>
      <c r="M251" s="78"/>
      <c r="N251" s="78"/>
      <c r="O251" s="78"/>
      <c r="P251" s="78"/>
      <c r="Q251" s="78"/>
      <c r="R251" s="78"/>
      <c r="S251" s="78"/>
      <c r="T251" s="78"/>
      <c r="U251" s="78"/>
      <c r="V251" s="78"/>
      <c r="W251" s="78"/>
      <c r="X251" s="78"/>
      <c r="Y251" s="78"/>
      <c r="Z251" s="78"/>
      <c r="AA251" s="78"/>
      <c r="AB251" s="78"/>
      <c r="AC251" s="78"/>
      <c r="AD251" s="78"/>
      <c r="AE251" s="78"/>
      <c r="AF251" s="78"/>
      <c r="AG251" s="78"/>
      <c r="AH251" s="78"/>
      <c r="AI251" s="78"/>
      <c r="AJ251" s="78"/>
      <c r="AK251" s="78"/>
      <c r="AL251" s="78"/>
      <c r="AM251" s="78"/>
      <c r="AN251" s="78"/>
      <c r="AO251" s="78"/>
      <c r="AP251" s="78"/>
      <c r="AQ251" s="78"/>
      <c r="AR251" s="78"/>
      <c r="AS251" s="78"/>
      <c r="AT251" s="78"/>
      <c r="AU251" s="78"/>
      <c r="AV251" s="78"/>
      <c r="AW251" s="78"/>
      <c r="AX251" s="78"/>
      <c r="AY251" s="78"/>
      <c r="AZ251" s="78"/>
      <c r="BA251" s="78"/>
      <c r="BB251" s="78"/>
      <c r="BC251" s="78"/>
      <c r="BD251" s="78"/>
      <c r="BE251" s="78"/>
      <c r="BF251" s="78"/>
      <c r="BG251" s="78"/>
      <c r="BH251" s="78"/>
      <c r="BI251" s="78"/>
      <c r="BJ251" s="78"/>
      <c r="BK251" s="78"/>
      <c r="BL251" s="78"/>
      <c r="BM251" s="78"/>
      <c r="BN251" s="78"/>
      <c r="BO251" s="78"/>
      <c r="BP251" s="78"/>
      <c r="BQ251" s="78"/>
      <c r="BR251" s="78"/>
      <c r="BS251" s="78"/>
      <c r="BT251" s="78"/>
      <c r="BU251" s="78"/>
      <c r="BV251" s="78"/>
      <c r="BW251" s="78"/>
      <c r="BX251" s="78"/>
      <c r="BY251" s="78"/>
      <c r="BZ251" s="78"/>
      <c r="CA251" s="78"/>
      <c r="CB251" s="78"/>
      <c r="CC251" s="78"/>
      <c r="CD251" s="78"/>
      <c r="CE251" s="78"/>
      <c r="CF251" s="78"/>
      <c r="CG251" s="78"/>
      <c r="CH251" s="78"/>
      <c r="CI251" s="78"/>
      <c r="CJ251" s="78"/>
      <c r="CK251" s="78"/>
      <c r="CL251" s="78"/>
      <c r="CM251" s="78"/>
      <c r="CN251" s="78"/>
      <c r="CO251" s="78"/>
      <c r="CP251" s="78"/>
      <c r="CQ251" s="78"/>
      <c r="CR251" s="78"/>
      <c r="CS251" s="78"/>
      <c r="CT251" s="78"/>
      <c r="CU251" s="78"/>
      <c r="CV251" s="78"/>
      <c r="CW251" s="78"/>
      <c r="CX251" s="78"/>
      <c r="CY251" s="78"/>
      <c r="CZ251" s="78"/>
      <c r="DA251" s="78"/>
      <c r="DB251" s="78"/>
      <c r="DC251" s="78"/>
      <c r="DD251" s="78"/>
      <c r="DE251" s="78"/>
      <c r="DF251" s="78"/>
      <c r="DG251" s="78"/>
      <c r="DH251" s="78"/>
      <c r="DI251" s="78"/>
      <c r="DJ251" s="78"/>
      <c r="DK251" s="78"/>
      <c r="DL251" s="78"/>
      <c r="DM251" s="78"/>
      <c r="DN251" s="78"/>
      <c r="DO251" s="78"/>
      <c r="DP251" s="78"/>
      <c r="DQ251" s="78"/>
      <c r="DR251" s="78"/>
      <c r="DS251" s="78"/>
      <c r="DT251" s="78"/>
      <c r="DU251" s="78"/>
      <c r="DV251" s="78"/>
      <c r="DW251" s="78"/>
      <c r="DX251" s="78"/>
      <c r="DY251" s="78"/>
      <c r="DZ251" s="78"/>
      <c r="EA251" s="78"/>
      <c r="EB251" s="78"/>
      <c r="EC251" s="78"/>
      <c r="ED251" s="78"/>
      <c r="EE251" s="78"/>
      <c r="EF251" s="78"/>
      <c r="EG251" s="78"/>
      <c r="EH251" s="78"/>
      <c r="EI251" s="78"/>
      <c r="EJ251" s="78"/>
      <c r="EK251" s="78"/>
      <c r="EL251" s="78"/>
      <c r="EM251" s="78"/>
      <c r="EN251" s="78"/>
      <c r="EO251" s="78"/>
      <c r="EP251" s="78"/>
      <c r="EQ251" s="78"/>
      <c r="ER251" s="78"/>
      <c r="ES251" s="78"/>
      <c r="ET251" s="78"/>
      <c r="EU251" s="78"/>
      <c r="EV251" s="78"/>
      <c r="EW251" s="78"/>
      <c r="EX251" s="78"/>
      <c r="EY251" s="78"/>
      <c r="EZ251" s="78"/>
      <c r="FA251" s="78"/>
      <c r="FB251" s="78"/>
      <c r="FC251" s="78"/>
      <c r="FD251" s="78"/>
      <c r="FE251" s="78"/>
      <c r="FF251" s="78"/>
      <c r="FG251" s="78"/>
      <c r="FH251" s="78"/>
      <c r="FI251" s="78"/>
      <c r="FJ251" s="78"/>
      <c r="FK251" s="78"/>
      <c r="FL251" s="78"/>
      <c r="FM251" s="78"/>
      <c r="FN251" s="78"/>
      <c r="FO251" s="78"/>
      <c r="FP251" s="78"/>
      <c r="FQ251" s="78"/>
      <c r="FR251" s="78"/>
      <c r="FS251" s="78"/>
      <c r="FT251" s="78"/>
      <c r="FU251" s="78"/>
    </row>
    <row r="252" spans="10:177" s="1" customFormat="1" ht="15.75">
      <c r="J252" s="78"/>
      <c r="K252" s="78"/>
      <c r="L252" s="78"/>
      <c r="M252" s="78"/>
      <c r="N252" s="78"/>
      <c r="O252" s="78"/>
      <c r="P252" s="78"/>
      <c r="Q252" s="78"/>
      <c r="R252" s="78"/>
      <c r="S252" s="78"/>
      <c r="T252" s="78"/>
      <c r="U252" s="78"/>
      <c r="V252" s="78"/>
      <c r="W252" s="78"/>
      <c r="X252" s="78"/>
      <c r="Y252" s="78"/>
      <c r="Z252" s="78"/>
      <c r="AA252" s="78"/>
      <c r="AB252" s="78"/>
      <c r="AC252" s="78"/>
      <c r="AD252" s="78"/>
      <c r="AE252" s="78"/>
      <c r="AF252" s="78"/>
      <c r="AG252" s="78"/>
      <c r="AH252" s="78"/>
      <c r="AI252" s="78"/>
      <c r="AJ252" s="78"/>
      <c r="AK252" s="78"/>
      <c r="AL252" s="78"/>
      <c r="AM252" s="78"/>
      <c r="AN252" s="78"/>
      <c r="AO252" s="78"/>
      <c r="AP252" s="78"/>
      <c r="AQ252" s="78"/>
      <c r="AR252" s="78"/>
      <c r="AS252" s="78"/>
      <c r="AT252" s="78"/>
      <c r="AU252" s="78"/>
      <c r="AV252" s="78"/>
      <c r="AW252" s="78"/>
      <c r="AX252" s="78"/>
      <c r="AY252" s="78"/>
      <c r="AZ252" s="78"/>
      <c r="BA252" s="78"/>
      <c r="BB252" s="78"/>
      <c r="BC252" s="78"/>
      <c r="BD252" s="78"/>
      <c r="BE252" s="78"/>
      <c r="BF252" s="78"/>
      <c r="BG252" s="78"/>
      <c r="BH252" s="78"/>
      <c r="BI252" s="78"/>
      <c r="BJ252" s="78"/>
      <c r="BK252" s="78"/>
      <c r="BL252" s="78"/>
      <c r="BM252" s="78"/>
      <c r="BN252" s="78"/>
      <c r="BO252" s="78"/>
      <c r="BP252" s="78"/>
      <c r="BQ252" s="78"/>
      <c r="BR252" s="78"/>
      <c r="BS252" s="78"/>
      <c r="BT252" s="78"/>
      <c r="BU252" s="78"/>
      <c r="BV252" s="78"/>
      <c r="BW252" s="78"/>
      <c r="BX252" s="78"/>
      <c r="BY252" s="78"/>
      <c r="BZ252" s="78"/>
      <c r="CA252" s="78"/>
      <c r="CB252" s="78"/>
      <c r="CC252" s="78"/>
      <c r="CD252" s="78"/>
      <c r="CE252" s="78"/>
      <c r="CF252" s="78"/>
      <c r="CG252" s="78"/>
      <c r="CH252" s="78"/>
      <c r="CI252" s="78"/>
      <c r="CJ252" s="78"/>
      <c r="CK252" s="78"/>
      <c r="CL252" s="78"/>
      <c r="CM252" s="78"/>
      <c r="CN252" s="78"/>
      <c r="CO252" s="78"/>
      <c r="CP252" s="78"/>
      <c r="CQ252" s="78"/>
      <c r="CR252" s="78"/>
      <c r="CS252" s="78"/>
      <c r="CT252" s="78"/>
      <c r="CU252" s="78"/>
      <c r="CV252" s="78"/>
      <c r="CW252" s="78"/>
      <c r="CX252" s="78"/>
      <c r="CY252" s="78"/>
      <c r="CZ252" s="78"/>
      <c r="DA252" s="78"/>
      <c r="DB252" s="78"/>
      <c r="DC252" s="78"/>
      <c r="DD252" s="78"/>
      <c r="DE252" s="78"/>
      <c r="DF252" s="78"/>
      <c r="DG252" s="78"/>
      <c r="DH252" s="78"/>
      <c r="DI252" s="78"/>
      <c r="DJ252" s="78"/>
      <c r="DK252" s="78"/>
      <c r="DL252" s="78"/>
      <c r="DM252" s="78"/>
      <c r="DN252" s="78"/>
      <c r="DO252" s="78"/>
      <c r="DP252" s="78"/>
      <c r="DQ252" s="78"/>
      <c r="DR252" s="78"/>
      <c r="DS252" s="78"/>
      <c r="DT252" s="78"/>
      <c r="DU252" s="78"/>
      <c r="DV252" s="78"/>
      <c r="DW252" s="78"/>
      <c r="DX252" s="78"/>
      <c r="DY252" s="78"/>
      <c r="DZ252" s="78"/>
      <c r="EA252" s="78"/>
      <c r="EB252" s="78"/>
      <c r="EC252" s="78"/>
      <c r="ED252" s="78"/>
      <c r="EE252" s="78"/>
      <c r="EF252" s="78"/>
      <c r="EG252" s="78"/>
      <c r="EH252" s="78"/>
      <c r="EI252" s="78"/>
      <c r="EJ252" s="78"/>
      <c r="EK252" s="78"/>
      <c r="EL252" s="78"/>
      <c r="EM252" s="78"/>
      <c r="EN252" s="78"/>
      <c r="EO252" s="78"/>
      <c r="EP252" s="78"/>
      <c r="EQ252" s="78"/>
      <c r="ER252" s="78"/>
      <c r="ES252" s="78"/>
      <c r="ET252" s="78"/>
      <c r="EU252" s="78"/>
      <c r="EV252" s="78"/>
      <c r="EW252" s="78"/>
      <c r="EX252" s="78"/>
      <c r="EY252" s="78"/>
      <c r="EZ252" s="78"/>
      <c r="FA252" s="78"/>
      <c r="FB252" s="78"/>
      <c r="FC252" s="78"/>
      <c r="FD252" s="78"/>
      <c r="FE252" s="78"/>
      <c r="FF252" s="78"/>
      <c r="FG252" s="78"/>
      <c r="FH252" s="78"/>
      <c r="FI252" s="78"/>
      <c r="FJ252" s="78"/>
      <c r="FK252" s="78"/>
      <c r="FL252" s="78"/>
      <c r="FM252" s="78"/>
      <c r="FN252" s="78"/>
      <c r="FO252" s="78"/>
      <c r="FP252" s="78"/>
      <c r="FQ252" s="78"/>
      <c r="FR252" s="78"/>
      <c r="FS252" s="78"/>
      <c r="FT252" s="78"/>
      <c r="FU252" s="78"/>
    </row>
    <row r="253" spans="10:177" s="1" customFormat="1" ht="15.75">
      <c r="J253" s="78"/>
      <c r="K253" s="78"/>
      <c r="L253" s="78"/>
      <c r="M253" s="78"/>
      <c r="N253" s="78"/>
      <c r="O253" s="78"/>
      <c r="P253" s="78"/>
      <c r="Q253" s="78"/>
      <c r="R253" s="78"/>
      <c r="S253" s="78"/>
      <c r="T253" s="78"/>
      <c r="U253" s="78"/>
      <c r="V253" s="78"/>
      <c r="W253" s="78"/>
      <c r="X253" s="78"/>
      <c r="Y253" s="78"/>
      <c r="Z253" s="78"/>
      <c r="AA253" s="78"/>
      <c r="AB253" s="78"/>
      <c r="AC253" s="78"/>
      <c r="AD253" s="78"/>
      <c r="AE253" s="78"/>
      <c r="AF253" s="78"/>
      <c r="AG253" s="78"/>
      <c r="AH253" s="78"/>
      <c r="AI253" s="78"/>
      <c r="AJ253" s="78"/>
      <c r="AK253" s="78"/>
      <c r="AL253" s="78"/>
      <c r="AM253" s="78"/>
      <c r="AN253" s="78"/>
      <c r="AO253" s="78"/>
      <c r="AP253" s="78"/>
      <c r="AQ253" s="78"/>
      <c r="AR253" s="78"/>
      <c r="AS253" s="78"/>
      <c r="AT253" s="78"/>
      <c r="AU253" s="78"/>
      <c r="AV253" s="78"/>
      <c r="AW253" s="78"/>
      <c r="AX253" s="78"/>
      <c r="AY253" s="78"/>
      <c r="AZ253" s="78"/>
      <c r="BA253" s="78"/>
      <c r="BB253" s="78"/>
      <c r="BC253" s="78"/>
      <c r="BD253" s="78"/>
      <c r="BE253" s="78"/>
      <c r="BF253" s="78"/>
      <c r="BG253" s="78"/>
      <c r="BH253" s="78"/>
      <c r="BI253" s="78"/>
      <c r="BJ253" s="78"/>
      <c r="BK253" s="78"/>
      <c r="BL253" s="78"/>
      <c r="BM253" s="78"/>
      <c r="BN253" s="78"/>
      <c r="BO253" s="78"/>
      <c r="BP253" s="78"/>
      <c r="BQ253" s="78"/>
      <c r="BR253" s="78"/>
      <c r="BS253" s="78"/>
      <c r="BT253" s="78"/>
      <c r="BU253" s="78"/>
      <c r="BV253" s="78"/>
      <c r="BW253" s="78"/>
      <c r="BX253" s="78"/>
      <c r="BY253" s="78"/>
      <c r="BZ253" s="78"/>
      <c r="CA253" s="78"/>
      <c r="CB253" s="78"/>
      <c r="CC253" s="78"/>
      <c r="CD253" s="78"/>
      <c r="CE253" s="78"/>
      <c r="CF253" s="78"/>
      <c r="CG253" s="78"/>
      <c r="CH253" s="78"/>
      <c r="CI253" s="78"/>
      <c r="CJ253" s="78"/>
      <c r="CK253" s="78"/>
      <c r="CL253" s="78"/>
      <c r="CM253" s="78"/>
      <c r="CN253" s="78"/>
      <c r="CO253" s="78"/>
      <c r="CP253" s="78"/>
      <c r="CQ253" s="78"/>
      <c r="CR253" s="78"/>
      <c r="CS253" s="78"/>
      <c r="CT253" s="78"/>
      <c r="CU253" s="78"/>
      <c r="CV253" s="78"/>
      <c r="CW253" s="78"/>
      <c r="CX253" s="78"/>
      <c r="CY253" s="78"/>
      <c r="CZ253" s="78"/>
      <c r="DA253" s="78"/>
      <c r="DB253" s="78"/>
      <c r="DC253" s="78"/>
      <c r="DD253" s="78"/>
      <c r="DE253" s="78"/>
      <c r="DF253" s="78"/>
      <c r="DG253" s="78"/>
      <c r="DH253" s="78"/>
      <c r="DI253" s="78"/>
      <c r="DJ253" s="78"/>
      <c r="DK253" s="78"/>
      <c r="DL253" s="78"/>
      <c r="DM253" s="78"/>
      <c r="DN253" s="78"/>
      <c r="DO253" s="78"/>
      <c r="DP253" s="78"/>
      <c r="DQ253" s="78"/>
      <c r="DR253" s="78"/>
      <c r="DS253" s="78"/>
      <c r="DT253" s="78"/>
      <c r="DU253" s="78"/>
      <c r="DV253" s="78"/>
      <c r="DW253" s="78"/>
      <c r="DX253" s="78"/>
      <c r="DY253" s="78"/>
      <c r="DZ253" s="78"/>
      <c r="EA253" s="78"/>
      <c r="EB253" s="78"/>
      <c r="EC253" s="78"/>
      <c r="ED253" s="78"/>
      <c r="EE253" s="78"/>
      <c r="EF253" s="78"/>
      <c r="EG253" s="78"/>
      <c r="EH253" s="78"/>
      <c r="EI253" s="78"/>
      <c r="EJ253" s="78"/>
      <c r="EK253" s="78"/>
      <c r="EL253" s="78"/>
      <c r="EM253" s="78"/>
      <c r="EN253" s="78"/>
      <c r="EO253" s="78"/>
      <c r="EP253" s="78"/>
      <c r="EQ253" s="78"/>
      <c r="ER253" s="78"/>
      <c r="ES253" s="78"/>
      <c r="ET253" s="78"/>
      <c r="EU253" s="78"/>
      <c r="EV253" s="78"/>
      <c r="EW253" s="78"/>
      <c r="EX253" s="78"/>
      <c r="EY253" s="78"/>
      <c r="EZ253" s="78"/>
      <c r="FA253" s="78"/>
      <c r="FB253" s="78"/>
      <c r="FC253" s="78"/>
      <c r="FD253" s="78"/>
      <c r="FE253" s="78"/>
      <c r="FF253" s="78"/>
      <c r="FG253" s="78"/>
      <c r="FH253" s="78"/>
      <c r="FI253" s="78"/>
      <c r="FJ253" s="78"/>
      <c r="FK253" s="78"/>
      <c r="FL253" s="78"/>
      <c r="FM253" s="78"/>
      <c r="FN253" s="78"/>
      <c r="FO253" s="78"/>
      <c r="FP253" s="78"/>
      <c r="FQ253" s="78"/>
      <c r="FR253" s="78"/>
      <c r="FS253" s="78"/>
      <c r="FT253" s="78"/>
      <c r="FU253" s="78"/>
    </row>
    <row r="254" spans="10:177" s="1" customFormat="1" ht="15.75">
      <c r="J254" s="78"/>
      <c r="K254" s="78"/>
      <c r="L254" s="78"/>
      <c r="M254" s="78"/>
      <c r="N254" s="78"/>
      <c r="O254" s="78"/>
      <c r="P254" s="78"/>
      <c r="Q254" s="78"/>
      <c r="R254" s="78"/>
      <c r="S254" s="78"/>
      <c r="T254" s="78"/>
      <c r="U254" s="78"/>
      <c r="V254" s="78"/>
      <c r="W254" s="78"/>
      <c r="X254" s="78"/>
      <c r="Y254" s="78"/>
      <c r="Z254" s="78"/>
      <c r="AA254" s="78"/>
      <c r="AB254" s="78"/>
      <c r="AC254" s="78"/>
      <c r="AD254" s="78"/>
      <c r="AE254" s="78"/>
      <c r="AF254" s="78"/>
      <c r="AG254" s="78"/>
      <c r="AH254" s="78"/>
      <c r="AI254" s="78"/>
      <c r="AJ254" s="78"/>
      <c r="AK254" s="78"/>
      <c r="AL254" s="78"/>
      <c r="AM254" s="78"/>
      <c r="AN254" s="78"/>
      <c r="AO254" s="78"/>
      <c r="AP254" s="78"/>
      <c r="AQ254" s="78"/>
      <c r="AR254" s="78"/>
      <c r="AS254" s="78"/>
      <c r="AT254" s="78"/>
      <c r="AU254" s="78"/>
      <c r="AV254" s="78"/>
      <c r="AW254" s="78"/>
      <c r="AX254" s="78"/>
      <c r="AY254" s="78"/>
      <c r="AZ254" s="78"/>
      <c r="BA254" s="78"/>
      <c r="BB254" s="78"/>
      <c r="BC254" s="78"/>
      <c r="BD254" s="78"/>
      <c r="BE254" s="78"/>
      <c r="BF254" s="78"/>
      <c r="BG254" s="78"/>
      <c r="BH254" s="78"/>
      <c r="BI254" s="78"/>
      <c r="BJ254" s="78"/>
      <c r="BK254" s="78"/>
      <c r="BL254" s="78"/>
      <c r="BM254" s="78"/>
      <c r="BN254" s="78"/>
      <c r="BO254" s="78"/>
      <c r="BP254" s="78"/>
      <c r="BQ254" s="78"/>
      <c r="BR254" s="78"/>
      <c r="BS254" s="78"/>
      <c r="BT254" s="78"/>
      <c r="BU254" s="78"/>
      <c r="BV254" s="78"/>
      <c r="BW254" s="78"/>
      <c r="BX254" s="78"/>
      <c r="BY254" s="78"/>
      <c r="BZ254" s="78"/>
      <c r="CA254" s="78"/>
      <c r="CB254" s="78"/>
      <c r="CC254" s="78"/>
      <c r="CD254" s="78"/>
      <c r="CE254" s="78"/>
      <c r="CF254" s="78"/>
      <c r="CG254" s="78"/>
      <c r="CH254" s="78"/>
      <c r="CI254" s="78"/>
      <c r="CJ254" s="78"/>
      <c r="CK254" s="78"/>
      <c r="CL254" s="78"/>
      <c r="CM254" s="78"/>
      <c r="CN254" s="78"/>
      <c r="CO254" s="78"/>
      <c r="CP254" s="78"/>
      <c r="CQ254" s="78"/>
      <c r="CR254" s="78"/>
      <c r="CS254" s="78"/>
      <c r="CT254" s="78"/>
      <c r="CU254" s="78"/>
      <c r="CV254" s="78"/>
      <c r="CW254" s="78"/>
      <c r="CX254" s="78"/>
      <c r="CY254" s="78"/>
      <c r="CZ254" s="78"/>
      <c r="DA254" s="78"/>
      <c r="DB254" s="78"/>
      <c r="DC254" s="78"/>
      <c r="DD254" s="78"/>
      <c r="DE254" s="78"/>
      <c r="DF254" s="78"/>
      <c r="DG254" s="78"/>
      <c r="DH254" s="78"/>
      <c r="DI254" s="78"/>
      <c r="DJ254" s="78"/>
      <c r="DK254" s="78"/>
      <c r="DL254" s="78"/>
      <c r="DM254" s="78"/>
      <c r="DN254" s="78"/>
      <c r="DO254" s="78"/>
      <c r="DP254" s="78"/>
      <c r="DQ254" s="78"/>
      <c r="DR254" s="78"/>
      <c r="DS254" s="78"/>
      <c r="DT254" s="78"/>
      <c r="DU254" s="78"/>
      <c r="DV254" s="78"/>
      <c r="DW254" s="78"/>
      <c r="DX254" s="78"/>
      <c r="DY254" s="78"/>
      <c r="DZ254" s="78"/>
      <c r="EA254" s="78"/>
      <c r="EB254" s="78"/>
      <c r="EC254" s="78"/>
      <c r="ED254" s="78"/>
      <c r="EE254" s="78"/>
      <c r="EF254" s="78"/>
      <c r="EG254" s="78"/>
      <c r="EH254" s="78"/>
      <c r="EI254" s="78"/>
      <c r="EJ254" s="78"/>
      <c r="EK254" s="78"/>
      <c r="EL254" s="78"/>
      <c r="EM254" s="78"/>
      <c r="EN254" s="78"/>
      <c r="EO254" s="78"/>
      <c r="EP254" s="78"/>
      <c r="EQ254" s="78"/>
      <c r="ER254" s="78"/>
      <c r="ES254" s="78"/>
      <c r="ET254" s="78"/>
      <c r="EU254" s="78"/>
      <c r="EV254" s="78"/>
      <c r="EW254" s="78"/>
      <c r="EX254" s="78"/>
      <c r="EY254" s="78"/>
      <c r="EZ254" s="78"/>
      <c r="FA254" s="78"/>
      <c r="FB254" s="78"/>
      <c r="FC254" s="78"/>
      <c r="FD254" s="78"/>
      <c r="FE254" s="78"/>
      <c r="FF254" s="78"/>
      <c r="FG254" s="78"/>
      <c r="FH254" s="78"/>
      <c r="FI254" s="78"/>
      <c r="FJ254" s="78"/>
      <c r="FK254" s="78"/>
      <c r="FL254" s="78"/>
      <c r="FM254" s="78"/>
      <c r="FN254" s="78"/>
      <c r="FO254" s="78"/>
      <c r="FP254" s="78"/>
      <c r="FQ254" s="78"/>
      <c r="FR254" s="78"/>
      <c r="FS254" s="78"/>
      <c r="FT254" s="78"/>
      <c r="FU254" s="78"/>
    </row>
    <row r="255" spans="10:177" s="1" customFormat="1" ht="15.75">
      <c r="J255" s="78"/>
      <c r="K255" s="78"/>
      <c r="L255" s="78"/>
      <c r="M255" s="78"/>
      <c r="N255" s="78"/>
      <c r="O255" s="78"/>
      <c r="P255" s="78"/>
      <c r="Q255" s="78"/>
      <c r="R255" s="78"/>
      <c r="S255" s="78"/>
      <c r="T255" s="78"/>
      <c r="U255" s="78"/>
      <c r="V255" s="78"/>
      <c r="W255" s="78"/>
      <c r="X255" s="78"/>
      <c r="Y255" s="78"/>
      <c r="Z255" s="78"/>
      <c r="AA255" s="78"/>
      <c r="AB255" s="78"/>
      <c r="AC255" s="78"/>
      <c r="AD255" s="78"/>
      <c r="AE255" s="78"/>
      <c r="AF255" s="78"/>
      <c r="AG255" s="78"/>
      <c r="AH255" s="78"/>
      <c r="AI255" s="78"/>
      <c r="AJ255" s="78"/>
      <c r="AK255" s="78"/>
      <c r="AL255" s="78"/>
      <c r="AM255" s="78"/>
      <c r="AN255" s="78"/>
      <c r="AO255" s="78"/>
      <c r="AP255" s="78"/>
      <c r="AQ255" s="78"/>
      <c r="AR255" s="78"/>
      <c r="AS255" s="78"/>
      <c r="AT255" s="78"/>
      <c r="AU255" s="78"/>
      <c r="AV255" s="78"/>
      <c r="AW255" s="78"/>
      <c r="AX255" s="78"/>
      <c r="AY255" s="78"/>
      <c r="AZ255" s="78"/>
      <c r="BA255" s="78"/>
      <c r="BB255" s="78"/>
      <c r="BC255" s="78"/>
      <c r="BD255" s="78"/>
      <c r="BE255" s="78"/>
      <c r="BF255" s="78"/>
      <c r="BG255" s="78"/>
      <c r="BH255" s="78"/>
      <c r="BI255" s="78"/>
      <c r="BJ255" s="78"/>
      <c r="BK255" s="78"/>
      <c r="BL255" s="78"/>
      <c r="BM255" s="78"/>
      <c r="BN255" s="78"/>
      <c r="BO255" s="78"/>
      <c r="BP255" s="78"/>
      <c r="BQ255" s="78"/>
      <c r="BR255" s="78"/>
      <c r="BS255" s="78"/>
      <c r="BT255" s="78"/>
      <c r="BU255" s="78"/>
      <c r="BV255" s="78"/>
      <c r="BW255" s="78"/>
      <c r="BX255" s="78"/>
      <c r="BY255" s="78"/>
      <c r="BZ255" s="78"/>
      <c r="CA255" s="78"/>
      <c r="CB255" s="78"/>
      <c r="CC255" s="78"/>
      <c r="CD255" s="78"/>
      <c r="CE255" s="78"/>
      <c r="CF255" s="78"/>
      <c r="CG255" s="78"/>
      <c r="CH255" s="78"/>
      <c r="CI255" s="78"/>
      <c r="CJ255" s="78"/>
      <c r="CK255" s="78"/>
      <c r="CL255" s="78"/>
      <c r="CM255" s="78"/>
      <c r="CN255" s="78"/>
      <c r="CO255" s="78"/>
      <c r="CP255" s="78"/>
      <c r="CQ255" s="78"/>
      <c r="CR255" s="78"/>
      <c r="CS255" s="78"/>
      <c r="CT255" s="78"/>
      <c r="CU255" s="78"/>
      <c r="CV255" s="78"/>
      <c r="CW255" s="78"/>
      <c r="CX255" s="78"/>
      <c r="CY255" s="78"/>
      <c r="CZ255" s="78"/>
      <c r="DA255" s="78"/>
      <c r="DB255" s="78"/>
      <c r="DC255" s="78"/>
      <c r="DD255" s="78"/>
      <c r="DE255" s="78"/>
      <c r="DF255" s="78"/>
      <c r="DG255" s="78"/>
      <c r="DH255" s="78"/>
      <c r="DI255" s="78"/>
      <c r="DJ255" s="78"/>
      <c r="DK255" s="78"/>
      <c r="DL255" s="78"/>
      <c r="DM255" s="78"/>
      <c r="DN255" s="78"/>
      <c r="DO255" s="78"/>
      <c r="DP255" s="78"/>
      <c r="DQ255" s="78"/>
      <c r="DR255" s="78"/>
      <c r="DS255" s="78"/>
      <c r="DT255" s="78"/>
      <c r="DU255" s="78"/>
      <c r="DV255" s="78"/>
      <c r="DW255" s="78"/>
      <c r="DX255" s="78"/>
      <c r="DY255" s="78"/>
      <c r="DZ255" s="78"/>
      <c r="EA255" s="78"/>
      <c r="EB255" s="78"/>
      <c r="EC255" s="78"/>
      <c r="ED255" s="78"/>
      <c r="EE255" s="78"/>
      <c r="EF255" s="78"/>
      <c r="EG255" s="78"/>
      <c r="EH255" s="78"/>
      <c r="EI255" s="78"/>
      <c r="EJ255" s="78"/>
      <c r="EK255" s="78"/>
      <c r="EL255" s="78"/>
      <c r="EM255" s="78"/>
      <c r="EN255" s="78"/>
      <c r="EO255" s="78"/>
      <c r="EP255" s="78"/>
      <c r="EQ255" s="78"/>
      <c r="ER255" s="78"/>
      <c r="ES255" s="78"/>
      <c r="ET255" s="78"/>
      <c r="EU255" s="78"/>
      <c r="EV255" s="78"/>
      <c r="EW255" s="78"/>
      <c r="EX255" s="78"/>
      <c r="EY255" s="78"/>
      <c r="EZ255" s="78"/>
      <c r="FA255" s="78"/>
      <c r="FB255" s="78"/>
      <c r="FC255" s="78"/>
      <c r="FD255" s="78"/>
      <c r="FE255" s="78"/>
      <c r="FF255" s="78"/>
      <c r="FG255" s="78"/>
      <c r="FH255" s="78"/>
      <c r="FI255" s="78"/>
      <c r="FJ255" s="78"/>
      <c r="FK255" s="78"/>
      <c r="FL255" s="78"/>
      <c r="FM255" s="78"/>
      <c r="FN255" s="78"/>
      <c r="FO255" s="78"/>
      <c r="FP255" s="78"/>
      <c r="FQ255" s="78"/>
      <c r="FR255" s="78"/>
      <c r="FS255" s="78"/>
      <c r="FT255" s="78"/>
      <c r="FU255" s="78"/>
    </row>
    <row r="256" spans="10:177" s="1" customFormat="1" ht="15.75">
      <c r="J256" s="78"/>
      <c r="K256" s="78"/>
      <c r="L256" s="78"/>
      <c r="M256" s="78"/>
      <c r="N256" s="78"/>
      <c r="O256" s="78"/>
      <c r="P256" s="78"/>
      <c r="Q256" s="78"/>
      <c r="R256" s="78"/>
      <c r="S256" s="78"/>
      <c r="T256" s="78"/>
      <c r="U256" s="78"/>
      <c r="V256" s="78"/>
      <c r="W256" s="78"/>
      <c r="X256" s="78"/>
      <c r="Y256" s="78"/>
      <c r="Z256" s="78"/>
      <c r="AA256" s="78"/>
      <c r="AB256" s="78"/>
      <c r="AC256" s="78"/>
      <c r="AD256" s="78"/>
      <c r="AE256" s="78"/>
      <c r="AF256" s="78"/>
      <c r="AG256" s="78"/>
      <c r="AH256" s="78"/>
      <c r="AI256" s="78"/>
      <c r="AJ256" s="78"/>
      <c r="AK256" s="78"/>
      <c r="AL256" s="78"/>
      <c r="AM256" s="78"/>
      <c r="AN256" s="78"/>
      <c r="AO256" s="78"/>
      <c r="AP256" s="78"/>
      <c r="AQ256" s="78"/>
      <c r="AR256" s="78"/>
      <c r="AS256" s="78"/>
      <c r="AT256" s="78"/>
      <c r="AU256" s="78"/>
      <c r="AV256" s="78"/>
      <c r="AW256" s="78"/>
      <c r="AX256" s="78"/>
      <c r="AY256" s="78"/>
      <c r="AZ256" s="78"/>
      <c r="BA256" s="78"/>
      <c r="BB256" s="78"/>
      <c r="BC256" s="78"/>
      <c r="BD256" s="78"/>
      <c r="BE256" s="78"/>
      <c r="BF256" s="78"/>
      <c r="BG256" s="78"/>
      <c r="BH256" s="78"/>
      <c r="BI256" s="78"/>
      <c r="BJ256" s="78"/>
      <c r="BK256" s="78"/>
      <c r="BL256" s="78"/>
      <c r="BM256" s="78"/>
      <c r="BN256" s="78"/>
      <c r="BO256" s="78"/>
      <c r="BP256" s="78"/>
      <c r="BQ256" s="78"/>
      <c r="BR256" s="78"/>
      <c r="BS256" s="78"/>
      <c r="BT256" s="78"/>
      <c r="BU256" s="78"/>
      <c r="BV256" s="78"/>
      <c r="BW256" s="78"/>
      <c r="BX256" s="78"/>
      <c r="BY256" s="78"/>
      <c r="BZ256" s="78"/>
      <c r="CA256" s="78"/>
      <c r="CB256" s="78"/>
      <c r="CC256" s="78"/>
      <c r="CD256" s="78"/>
      <c r="CE256" s="78"/>
      <c r="CF256" s="78"/>
      <c r="CG256" s="78"/>
      <c r="CH256" s="78"/>
      <c r="CI256" s="78"/>
      <c r="CJ256" s="78"/>
      <c r="CK256" s="78"/>
      <c r="CL256" s="78"/>
      <c r="CM256" s="78"/>
      <c r="CN256" s="78"/>
      <c r="CO256" s="78"/>
      <c r="CP256" s="78"/>
      <c r="CQ256" s="78"/>
      <c r="CR256" s="78"/>
      <c r="CS256" s="78"/>
      <c r="CT256" s="78"/>
      <c r="CU256" s="78"/>
      <c r="CV256" s="78"/>
      <c r="CW256" s="78"/>
      <c r="CX256" s="78"/>
      <c r="CY256" s="78"/>
      <c r="CZ256" s="78"/>
      <c r="DA256" s="78"/>
      <c r="DB256" s="78"/>
      <c r="DC256" s="78"/>
      <c r="DD256" s="78"/>
      <c r="DE256" s="78"/>
      <c r="DF256" s="78"/>
      <c r="DG256" s="78"/>
      <c r="DH256" s="78"/>
      <c r="DI256" s="78"/>
      <c r="DJ256" s="78"/>
      <c r="DK256" s="78"/>
      <c r="DL256" s="78"/>
      <c r="DM256" s="78"/>
      <c r="DN256" s="78"/>
      <c r="DO256" s="78"/>
      <c r="DP256" s="78"/>
      <c r="DQ256" s="78"/>
      <c r="DR256" s="78"/>
      <c r="DS256" s="78"/>
      <c r="DT256" s="78"/>
      <c r="DU256" s="78"/>
      <c r="DV256" s="78"/>
      <c r="DW256" s="78"/>
      <c r="DX256" s="78"/>
      <c r="DY256" s="78"/>
      <c r="DZ256" s="78"/>
      <c r="EA256" s="78"/>
      <c r="EB256" s="78"/>
      <c r="EC256" s="78"/>
      <c r="ED256" s="78"/>
      <c r="EE256" s="78"/>
      <c r="EF256" s="78"/>
      <c r="EG256" s="78"/>
      <c r="EH256" s="78"/>
      <c r="EI256" s="78"/>
      <c r="EJ256" s="78"/>
      <c r="EK256" s="78"/>
      <c r="EL256" s="78"/>
      <c r="EM256" s="78"/>
      <c r="EN256" s="78"/>
      <c r="EO256" s="78"/>
      <c r="EP256" s="78"/>
      <c r="EQ256" s="78"/>
      <c r="ER256" s="78"/>
      <c r="ES256" s="78"/>
      <c r="ET256" s="78"/>
      <c r="EU256" s="78"/>
      <c r="EV256" s="78"/>
      <c r="EW256" s="78"/>
      <c r="EX256" s="78"/>
      <c r="EY256" s="78"/>
      <c r="EZ256" s="78"/>
      <c r="FA256" s="78"/>
      <c r="FB256" s="78"/>
      <c r="FC256" s="78"/>
      <c r="FD256" s="78"/>
      <c r="FE256" s="78"/>
      <c r="FF256" s="78"/>
      <c r="FG256" s="78"/>
      <c r="FH256" s="78"/>
      <c r="FI256" s="78"/>
      <c r="FJ256" s="78"/>
      <c r="FK256" s="78"/>
      <c r="FL256" s="78"/>
      <c r="FM256" s="78"/>
      <c r="FN256" s="78"/>
      <c r="FO256" s="78"/>
      <c r="FP256" s="78"/>
      <c r="FQ256" s="78"/>
      <c r="FR256" s="78"/>
      <c r="FS256" s="78"/>
      <c r="FT256" s="78"/>
      <c r="FU256" s="78"/>
    </row>
    <row r="257" spans="10:177" s="1" customFormat="1" ht="15.75">
      <c r="J257" s="78"/>
      <c r="K257" s="78"/>
      <c r="L257" s="78"/>
      <c r="M257" s="78"/>
      <c r="N257" s="78"/>
      <c r="O257" s="78"/>
      <c r="P257" s="78"/>
      <c r="Q257" s="78"/>
      <c r="R257" s="78"/>
      <c r="S257" s="78"/>
      <c r="T257" s="78"/>
      <c r="U257" s="78"/>
      <c r="V257" s="78"/>
      <c r="W257" s="78"/>
      <c r="X257" s="78"/>
      <c r="Y257" s="78"/>
      <c r="Z257" s="78"/>
      <c r="AA257" s="78"/>
      <c r="AB257" s="78"/>
      <c r="AC257" s="78"/>
      <c r="AD257" s="78"/>
      <c r="AE257" s="78"/>
      <c r="AF257" s="78"/>
      <c r="AG257" s="78"/>
      <c r="AH257" s="78"/>
      <c r="AI257" s="78"/>
      <c r="AJ257" s="78"/>
      <c r="AK257" s="78"/>
      <c r="AL257" s="78"/>
      <c r="AM257" s="78"/>
      <c r="AN257" s="78"/>
      <c r="AO257" s="78"/>
      <c r="AP257" s="78"/>
      <c r="AQ257" s="78"/>
      <c r="AR257" s="78"/>
      <c r="AS257" s="78"/>
      <c r="AT257" s="78"/>
      <c r="AU257" s="78"/>
      <c r="AV257" s="78"/>
      <c r="AW257" s="78"/>
      <c r="AX257" s="78"/>
      <c r="AY257" s="78"/>
      <c r="AZ257" s="78"/>
      <c r="BA257" s="78"/>
      <c r="BB257" s="78"/>
      <c r="BC257" s="78"/>
      <c r="BD257" s="78"/>
      <c r="BE257" s="78"/>
      <c r="BF257" s="78"/>
      <c r="BG257" s="78"/>
      <c r="BH257" s="78"/>
      <c r="BI257" s="78"/>
      <c r="BJ257" s="78"/>
      <c r="BK257" s="78"/>
      <c r="BL257" s="78"/>
      <c r="BM257" s="78"/>
      <c r="BN257" s="78"/>
      <c r="BO257" s="78"/>
      <c r="BP257" s="78"/>
      <c r="BQ257" s="78"/>
      <c r="BR257" s="78"/>
      <c r="BS257" s="78"/>
      <c r="BT257" s="78"/>
      <c r="BU257" s="78"/>
      <c r="BV257" s="78"/>
      <c r="BW257" s="78"/>
      <c r="BX257" s="78"/>
      <c r="BY257" s="78"/>
      <c r="BZ257" s="78"/>
      <c r="CA257" s="78"/>
      <c r="CB257" s="78"/>
      <c r="CC257" s="78"/>
      <c r="CD257" s="78"/>
      <c r="CE257" s="78"/>
      <c r="CF257" s="78"/>
      <c r="CG257" s="78"/>
      <c r="CH257" s="78"/>
      <c r="CI257" s="78"/>
      <c r="CJ257" s="78"/>
      <c r="CK257" s="78"/>
      <c r="CL257" s="78"/>
      <c r="CM257" s="78"/>
      <c r="CN257" s="78"/>
      <c r="CO257" s="78"/>
      <c r="CP257" s="78"/>
      <c r="CQ257" s="78"/>
      <c r="CR257" s="78"/>
      <c r="CS257" s="78"/>
      <c r="CT257" s="78"/>
      <c r="CU257" s="78"/>
      <c r="CV257" s="78"/>
      <c r="CW257" s="78"/>
      <c r="CX257" s="78"/>
      <c r="CY257" s="78"/>
      <c r="CZ257" s="78"/>
      <c r="DA257" s="78"/>
      <c r="DB257" s="78"/>
      <c r="DC257" s="78"/>
      <c r="DD257" s="78"/>
      <c r="DE257" s="78"/>
      <c r="DF257" s="78"/>
      <c r="DG257" s="78"/>
      <c r="DH257" s="78"/>
      <c r="DI257" s="78"/>
      <c r="DJ257" s="78"/>
      <c r="DK257" s="78"/>
      <c r="DL257" s="78"/>
      <c r="DM257" s="78"/>
      <c r="DN257" s="78"/>
      <c r="DO257" s="78"/>
      <c r="DP257" s="78"/>
      <c r="DQ257" s="78"/>
      <c r="DR257" s="78"/>
      <c r="DS257" s="78"/>
      <c r="DT257" s="78"/>
      <c r="DU257" s="78"/>
      <c r="DV257" s="78"/>
      <c r="DW257" s="78"/>
      <c r="DX257" s="78"/>
      <c r="DY257" s="78"/>
      <c r="DZ257" s="78"/>
      <c r="EA257" s="78"/>
      <c r="EB257" s="78"/>
      <c r="EC257" s="78"/>
      <c r="ED257" s="78"/>
      <c r="EE257" s="78"/>
      <c r="EF257" s="78"/>
      <c r="EG257" s="78"/>
      <c r="EH257" s="78"/>
      <c r="EI257" s="78"/>
      <c r="EJ257" s="78"/>
      <c r="EK257" s="78"/>
      <c r="EL257" s="78"/>
      <c r="EM257" s="78"/>
      <c r="EN257" s="78"/>
      <c r="EO257" s="78"/>
      <c r="EP257" s="78"/>
      <c r="EQ257" s="78"/>
      <c r="ER257" s="78"/>
      <c r="ES257" s="78"/>
      <c r="ET257" s="78"/>
      <c r="EU257" s="78"/>
      <c r="EV257" s="78"/>
      <c r="EW257" s="78"/>
      <c r="EX257" s="78"/>
      <c r="EY257" s="78"/>
      <c r="EZ257" s="78"/>
      <c r="FA257" s="78"/>
      <c r="FB257" s="78"/>
      <c r="FC257" s="78"/>
      <c r="FD257" s="78"/>
      <c r="FE257" s="78"/>
      <c r="FF257" s="78"/>
      <c r="FG257" s="78"/>
      <c r="FH257" s="78"/>
      <c r="FI257" s="78"/>
      <c r="FJ257" s="78"/>
      <c r="FK257" s="78"/>
      <c r="FL257" s="78"/>
      <c r="FM257" s="78"/>
      <c r="FN257" s="78"/>
      <c r="FO257" s="78"/>
      <c r="FP257" s="78"/>
      <c r="FQ257" s="78"/>
      <c r="FR257" s="78"/>
      <c r="FS257" s="78"/>
      <c r="FT257" s="78"/>
      <c r="FU257" s="78"/>
    </row>
    <row r="258" spans="10:177" s="1" customFormat="1" ht="15.75">
      <c r="J258" s="78"/>
      <c r="K258" s="78"/>
      <c r="L258" s="78"/>
      <c r="M258" s="78"/>
      <c r="N258" s="78"/>
      <c r="O258" s="78"/>
      <c r="P258" s="78"/>
      <c r="Q258" s="78"/>
      <c r="R258" s="78"/>
      <c r="S258" s="78"/>
      <c r="T258" s="78"/>
      <c r="U258" s="78"/>
      <c r="V258" s="78"/>
      <c r="W258" s="78"/>
      <c r="X258" s="78"/>
      <c r="Y258" s="78"/>
      <c r="Z258" s="78"/>
      <c r="AA258" s="78"/>
      <c r="AB258" s="78"/>
      <c r="AC258" s="78"/>
      <c r="AD258" s="78"/>
      <c r="AE258" s="78"/>
      <c r="AF258" s="78"/>
      <c r="AG258" s="78"/>
      <c r="AH258" s="78"/>
      <c r="AI258" s="78"/>
      <c r="AJ258" s="78"/>
      <c r="AK258" s="78"/>
      <c r="AL258" s="78"/>
      <c r="AM258" s="78"/>
      <c r="AN258" s="78"/>
      <c r="AO258" s="78"/>
      <c r="AP258" s="78"/>
      <c r="AQ258" s="78"/>
      <c r="AR258" s="78"/>
      <c r="AS258" s="78"/>
      <c r="AT258" s="78"/>
      <c r="AU258" s="78"/>
      <c r="AV258" s="78"/>
      <c r="AW258" s="78"/>
      <c r="AX258" s="78"/>
      <c r="AY258" s="78"/>
      <c r="AZ258" s="78"/>
      <c r="BA258" s="78"/>
      <c r="BB258" s="78"/>
      <c r="BC258" s="78"/>
      <c r="BD258" s="78"/>
      <c r="BE258" s="78"/>
      <c r="BF258" s="78"/>
      <c r="BG258" s="78"/>
      <c r="BH258" s="78"/>
      <c r="BI258" s="78"/>
      <c r="BJ258" s="78"/>
      <c r="BK258" s="78"/>
      <c r="BL258" s="78"/>
      <c r="BM258" s="78"/>
      <c r="BN258" s="78"/>
      <c r="BO258" s="78"/>
      <c r="BP258" s="78"/>
      <c r="BQ258" s="78"/>
      <c r="BR258" s="78"/>
      <c r="BS258" s="78"/>
      <c r="BT258" s="78"/>
      <c r="BU258" s="78"/>
      <c r="BV258" s="78"/>
      <c r="BW258" s="78"/>
      <c r="BX258" s="78"/>
      <c r="BY258" s="78"/>
      <c r="BZ258" s="78"/>
      <c r="CA258" s="78"/>
      <c r="CB258" s="78"/>
      <c r="CC258" s="78"/>
      <c r="CD258" s="78"/>
      <c r="CE258" s="78"/>
      <c r="CF258" s="78"/>
      <c r="CG258" s="78"/>
      <c r="CH258" s="78"/>
      <c r="CI258" s="78"/>
      <c r="CJ258" s="78"/>
      <c r="CK258" s="78"/>
      <c r="CL258" s="78"/>
      <c r="CM258" s="78"/>
      <c r="CN258" s="78"/>
      <c r="CO258" s="78"/>
      <c r="CP258" s="78"/>
      <c r="CQ258" s="78"/>
      <c r="CR258" s="78"/>
      <c r="CS258" s="78"/>
      <c r="CT258" s="78"/>
      <c r="CU258" s="78"/>
      <c r="CV258" s="78"/>
      <c r="CW258" s="78"/>
      <c r="CX258" s="78"/>
      <c r="CY258" s="78"/>
      <c r="CZ258" s="78"/>
      <c r="DA258" s="78"/>
      <c r="DB258" s="78"/>
      <c r="DC258" s="78"/>
      <c r="DD258" s="78"/>
      <c r="DE258" s="78"/>
      <c r="DF258" s="78"/>
      <c r="DG258" s="78"/>
      <c r="DH258" s="78"/>
      <c r="DI258" s="78"/>
      <c r="DJ258" s="78"/>
      <c r="DK258" s="78"/>
      <c r="DL258" s="78"/>
      <c r="DM258" s="78"/>
      <c r="DN258" s="78"/>
      <c r="DO258" s="78"/>
      <c r="DP258" s="78"/>
      <c r="DQ258" s="78"/>
      <c r="DR258" s="78"/>
      <c r="DS258" s="78"/>
      <c r="DT258" s="78"/>
      <c r="DU258" s="78"/>
      <c r="DV258" s="78"/>
      <c r="DW258" s="78"/>
      <c r="DX258" s="78"/>
      <c r="DY258" s="78"/>
      <c r="DZ258" s="78"/>
      <c r="EA258" s="78"/>
      <c r="EB258" s="78"/>
      <c r="EC258" s="78"/>
      <c r="ED258" s="78"/>
      <c r="EE258" s="78"/>
      <c r="EF258" s="78"/>
      <c r="EG258" s="78"/>
      <c r="EH258" s="78"/>
      <c r="EI258" s="78"/>
      <c r="EJ258" s="78"/>
      <c r="EK258" s="78"/>
      <c r="EL258" s="78"/>
      <c r="EM258" s="78"/>
      <c r="EN258" s="78"/>
      <c r="EO258" s="78"/>
      <c r="EP258" s="78"/>
      <c r="EQ258" s="78"/>
      <c r="ER258" s="78"/>
      <c r="ES258" s="78"/>
      <c r="ET258" s="78"/>
      <c r="EU258" s="78"/>
      <c r="EV258" s="78"/>
      <c r="EW258" s="78"/>
      <c r="EX258" s="78"/>
      <c r="EY258" s="78"/>
      <c r="EZ258" s="78"/>
      <c r="FA258" s="78"/>
      <c r="FB258" s="78"/>
      <c r="FC258" s="78"/>
      <c r="FD258" s="78"/>
      <c r="FE258" s="78"/>
      <c r="FF258" s="78"/>
      <c r="FG258" s="78"/>
      <c r="FH258" s="78"/>
      <c r="FI258" s="78"/>
      <c r="FJ258" s="78"/>
      <c r="FK258" s="78"/>
      <c r="FL258" s="78"/>
      <c r="FM258" s="78"/>
      <c r="FN258" s="78"/>
      <c r="FO258" s="78"/>
      <c r="FP258" s="78"/>
      <c r="FQ258" s="78"/>
      <c r="FR258" s="78"/>
      <c r="FS258" s="78"/>
      <c r="FT258" s="78"/>
      <c r="FU258" s="78"/>
    </row>
    <row r="259" spans="10:177" s="1" customFormat="1" ht="15.75">
      <c r="J259" s="78"/>
      <c r="K259" s="78"/>
      <c r="L259" s="78"/>
      <c r="M259" s="78"/>
      <c r="N259" s="78"/>
      <c r="O259" s="78"/>
      <c r="P259" s="78"/>
      <c r="Q259" s="78"/>
      <c r="R259" s="78"/>
      <c r="S259" s="78"/>
      <c r="T259" s="78"/>
      <c r="U259" s="78"/>
      <c r="V259" s="78"/>
      <c r="W259" s="78"/>
      <c r="X259" s="78"/>
      <c r="Y259" s="78"/>
      <c r="Z259" s="78"/>
      <c r="AA259" s="78"/>
      <c r="AB259" s="78"/>
      <c r="AC259" s="78"/>
      <c r="AD259" s="78"/>
      <c r="AE259" s="78"/>
      <c r="AF259" s="78"/>
      <c r="AG259" s="78"/>
      <c r="AH259" s="78"/>
      <c r="AI259" s="78"/>
      <c r="AJ259" s="78"/>
      <c r="AK259" s="78"/>
      <c r="AL259" s="78"/>
      <c r="AM259" s="78"/>
      <c r="AN259" s="78"/>
      <c r="AO259" s="78"/>
      <c r="AP259" s="78"/>
      <c r="AQ259" s="78"/>
      <c r="AR259" s="78"/>
      <c r="AS259" s="78"/>
      <c r="AT259" s="78"/>
      <c r="AU259" s="78"/>
      <c r="AV259" s="78"/>
      <c r="AW259" s="78"/>
      <c r="AX259" s="78"/>
      <c r="AY259" s="78"/>
      <c r="AZ259" s="78"/>
      <c r="BA259" s="78"/>
      <c r="BB259" s="78"/>
      <c r="BC259" s="78"/>
      <c r="BD259" s="78"/>
      <c r="BE259" s="78"/>
      <c r="BF259" s="78"/>
      <c r="BG259" s="78"/>
      <c r="BH259" s="78"/>
      <c r="BI259" s="78"/>
      <c r="BJ259" s="78"/>
      <c r="BK259" s="78"/>
      <c r="BL259" s="78"/>
      <c r="BM259" s="78"/>
      <c r="BN259" s="78"/>
      <c r="BO259" s="78"/>
      <c r="BP259" s="78"/>
      <c r="BQ259" s="78"/>
      <c r="BR259" s="78"/>
      <c r="BS259" s="78"/>
      <c r="BT259" s="78"/>
      <c r="BU259" s="78"/>
      <c r="BV259" s="78"/>
      <c r="BW259" s="78"/>
      <c r="BX259" s="78"/>
      <c r="BY259" s="78"/>
      <c r="BZ259" s="78"/>
      <c r="CA259" s="78"/>
      <c r="CB259" s="78"/>
      <c r="CC259" s="78"/>
      <c r="CD259" s="78"/>
      <c r="CE259" s="78"/>
      <c r="CF259" s="78"/>
      <c r="CG259" s="78"/>
      <c r="CH259" s="78"/>
      <c r="CI259" s="78"/>
      <c r="CJ259" s="78"/>
      <c r="CK259" s="78"/>
      <c r="CL259" s="78"/>
      <c r="CM259" s="78"/>
      <c r="CN259" s="78"/>
      <c r="CO259" s="78"/>
      <c r="CP259" s="78"/>
      <c r="CQ259" s="78"/>
      <c r="CR259" s="78"/>
      <c r="CS259" s="78"/>
      <c r="CT259" s="78"/>
      <c r="CU259" s="78"/>
      <c r="CV259" s="78"/>
      <c r="CW259" s="78"/>
      <c r="CX259" s="78"/>
      <c r="CY259" s="78"/>
      <c r="CZ259" s="78"/>
      <c r="DA259" s="78"/>
      <c r="DB259" s="78"/>
      <c r="DC259" s="78"/>
      <c r="DD259" s="78"/>
      <c r="DE259" s="78"/>
      <c r="DF259" s="78"/>
      <c r="DG259" s="78"/>
      <c r="DH259" s="78"/>
      <c r="DI259" s="78"/>
      <c r="DJ259" s="78"/>
      <c r="DK259" s="78"/>
      <c r="DL259" s="78"/>
      <c r="DM259" s="78"/>
      <c r="DN259" s="78"/>
      <c r="DO259" s="78"/>
      <c r="DP259" s="78"/>
      <c r="DQ259" s="78"/>
      <c r="DR259" s="78"/>
      <c r="DS259" s="78"/>
      <c r="DT259" s="78"/>
      <c r="DU259" s="78"/>
      <c r="DV259" s="78"/>
      <c r="DW259" s="78"/>
      <c r="DX259" s="78"/>
      <c r="DY259" s="78"/>
      <c r="DZ259" s="78"/>
      <c r="EA259" s="78"/>
      <c r="EB259" s="78"/>
      <c r="EC259" s="78"/>
      <c r="ED259" s="78"/>
      <c r="EE259" s="78"/>
      <c r="EF259" s="78"/>
      <c r="EG259" s="78"/>
      <c r="EH259" s="78"/>
      <c r="EI259" s="78"/>
      <c r="EJ259" s="78"/>
      <c r="EK259" s="78"/>
      <c r="EL259" s="78"/>
      <c r="EM259" s="78"/>
      <c r="EN259" s="78"/>
      <c r="EO259" s="78"/>
      <c r="EP259" s="78"/>
      <c r="EQ259" s="78"/>
      <c r="ER259" s="78"/>
      <c r="ES259" s="78"/>
      <c r="ET259" s="78"/>
      <c r="EU259" s="78"/>
      <c r="EV259" s="78"/>
      <c r="EW259" s="78"/>
      <c r="EX259" s="78"/>
      <c r="EY259" s="78"/>
      <c r="EZ259" s="78"/>
      <c r="FA259" s="78"/>
      <c r="FB259" s="78"/>
      <c r="FC259" s="78"/>
      <c r="FD259" s="78"/>
      <c r="FE259" s="78"/>
      <c r="FF259" s="78"/>
      <c r="FG259" s="78"/>
      <c r="FH259" s="78"/>
      <c r="FI259" s="78"/>
      <c r="FJ259" s="78"/>
      <c r="FK259" s="78"/>
      <c r="FL259" s="78"/>
      <c r="FM259" s="78"/>
      <c r="FN259" s="78"/>
      <c r="FO259" s="78"/>
      <c r="FP259" s="78"/>
      <c r="FQ259" s="78"/>
      <c r="FR259" s="78"/>
      <c r="FS259" s="78"/>
      <c r="FT259" s="78"/>
      <c r="FU259" s="78"/>
    </row>
    <row r="260" spans="10:177" s="1" customFormat="1" ht="15.75">
      <c r="J260" s="78"/>
      <c r="K260" s="78"/>
      <c r="L260" s="78"/>
      <c r="M260" s="78"/>
      <c r="N260" s="78"/>
      <c r="O260" s="78"/>
      <c r="P260" s="78"/>
      <c r="Q260" s="78"/>
      <c r="R260" s="78"/>
      <c r="S260" s="78"/>
      <c r="T260" s="78"/>
      <c r="U260" s="78"/>
      <c r="V260" s="78"/>
      <c r="W260" s="78"/>
      <c r="X260" s="78"/>
      <c r="Y260" s="78"/>
      <c r="Z260" s="78"/>
      <c r="AA260" s="78"/>
      <c r="AB260" s="78"/>
      <c r="AC260" s="78"/>
      <c r="AD260" s="78"/>
      <c r="AE260" s="78"/>
      <c r="AF260" s="78"/>
      <c r="AG260" s="78"/>
      <c r="AH260" s="78"/>
      <c r="AI260" s="78"/>
      <c r="AJ260" s="78"/>
      <c r="AK260" s="78"/>
      <c r="AL260" s="78"/>
      <c r="AM260" s="78"/>
      <c r="AN260" s="78"/>
      <c r="AO260" s="78"/>
      <c r="AP260" s="78"/>
      <c r="AQ260" s="78"/>
      <c r="AR260" s="78"/>
      <c r="AS260" s="78"/>
      <c r="AT260" s="78"/>
      <c r="AU260" s="78"/>
      <c r="AV260" s="78"/>
      <c r="AW260" s="78"/>
      <c r="AX260" s="78"/>
      <c r="AY260" s="78"/>
      <c r="AZ260" s="78"/>
      <c r="BA260" s="78"/>
      <c r="BB260" s="78"/>
      <c r="BC260" s="78"/>
      <c r="BD260" s="78"/>
      <c r="BE260" s="78"/>
      <c r="BF260" s="78"/>
      <c r="BG260" s="78"/>
      <c r="BH260" s="78"/>
      <c r="BI260" s="78"/>
      <c r="BJ260" s="78"/>
      <c r="BK260" s="78"/>
      <c r="BL260" s="78"/>
      <c r="BM260" s="78"/>
      <c r="BN260" s="78"/>
      <c r="BO260" s="78"/>
      <c r="BP260" s="78"/>
      <c r="BQ260" s="78"/>
      <c r="BR260" s="78"/>
      <c r="BS260" s="78"/>
      <c r="BT260" s="78"/>
      <c r="BU260" s="78"/>
      <c r="BV260" s="78"/>
      <c r="BW260" s="78"/>
      <c r="BX260" s="78"/>
      <c r="BY260" s="78"/>
      <c r="BZ260" s="78"/>
      <c r="CA260" s="78"/>
      <c r="CB260" s="78"/>
      <c r="CC260" s="78"/>
      <c r="CD260" s="78"/>
      <c r="CE260" s="78"/>
      <c r="CF260" s="78"/>
      <c r="CG260" s="78"/>
      <c r="CH260" s="78"/>
      <c r="CI260" s="78"/>
      <c r="CJ260" s="78"/>
      <c r="CK260" s="78"/>
      <c r="CL260" s="78"/>
      <c r="CM260" s="78"/>
      <c r="CN260" s="78"/>
      <c r="CO260" s="78"/>
      <c r="CP260" s="78"/>
      <c r="CQ260" s="78"/>
      <c r="CR260" s="78"/>
      <c r="CS260" s="78"/>
      <c r="CT260" s="78"/>
      <c r="CU260" s="78"/>
      <c r="CV260" s="78"/>
      <c r="CW260" s="78"/>
      <c r="CX260" s="78"/>
      <c r="CY260" s="78"/>
      <c r="CZ260" s="78"/>
      <c r="DA260" s="78"/>
      <c r="DB260" s="78"/>
      <c r="DC260" s="78"/>
      <c r="DD260" s="78"/>
      <c r="DE260" s="78"/>
      <c r="DF260" s="78"/>
      <c r="DG260" s="78"/>
      <c r="DH260" s="78"/>
      <c r="DI260" s="78"/>
      <c r="DJ260" s="78"/>
      <c r="DK260" s="78"/>
      <c r="DL260" s="78"/>
      <c r="DM260" s="78"/>
      <c r="DN260" s="78"/>
      <c r="DO260" s="78"/>
      <c r="DP260" s="78"/>
      <c r="DQ260" s="78"/>
      <c r="DR260" s="78"/>
      <c r="DS260" s="78"/>
      <c r="DT260" s="78"/>
      <c r="DU260" s="78"/>
      <c r="DV260" s="78"/>
      <c r="DW260" s="78"/>
      <c r="DX260" s="78"/>
      <c r="DY260" s="78"/>
      <c r="DZ260" s="78"/>
      <c r="EA260" s="78"/>
      <c r="EB260" s="78"/>
      <c r="EC260" s="78"/>
      <c r="ED260" s="78"/>
      <c r="EE260" s="78"/>
      <c r="EF260" s="78"/>
      <c r="EG260" s="78"/>
      <c r="EH260" s="78"/>
      <c r="EI260" s="78"/>
      <c r="EJ260" s="78"/>
      <c r="EK260" s="78"/>
      <c r="EL260" s="78"/>
      <c r="EM260" s="78"/>
      <c r="EN260" s="78"/>
      <c r="EO260" s="78"/>
      <c r="EP260" s="78"/>
      <c r="EQ260" s="78"/>
      <c r="ER260" s="78"/>
      <c r="ES260" s="78"/>
      <c r="ET260" s="78"/>
      <c r="EU260" s="78"/>
      <c r="EV260" s="78"/>
      <c r="EW260" s="78"/>
      <c r="EX260" s="78"/>
      <c r="EY260" s="78"/>
      <c r="EZ260" s="78"/>
      <c r="FA260" s="78"/>
      <c r="FB260" s="78"/>
      <c r="FC260" s="78"/>
      <c r="FD260" s="78"/>
      <c r="FE260" s="78"/>
      <c r="FF260" s="78"/>
      <c r="FG260" s="78"/>
      <c r="FH260" s="78"/>
      <c r="FI260" s="78"/>
      <c r="FJ260" s="78"/>
      <c r="FK260" s="78"/>
      <c r="FL260" s="78"/>
      <c r="FM260" s="78"/>
      <c r="FN260" s="78"/>
      <c r="FO260" s="78"/>
      <c r="FP260" s="78"/>
      <c r="FQ260" s="78"/>
      <c r="FR260" s="78"/>
      <c r="FS260" s="78"/>
      <c r="FT260" s="78"/>
      <c r="FU260" s="78"/>
    </row>
    <row r="261" spans="10:177" s="1" customFormat="1" ht="15.75">
      <c r="J261" s="78"/>
      <c r="K261" s="78"/>
      <c r="L261" s="78"/>
      <c r="M261" s="78"/>
      <c r="N261" s="78"/>
      <c r="O261" s="78"/>
      <c r="P261" s="78"/>
      <c r="Q261" s="78"/>
      <c r="R261" s="78"/>
      <c r="S261" s="78"/>
      <c r="T261" s="78"/>
      <c r="U261" s="78"/>
      <c r="V261" s="78"/>
      <c r="W261" s="78"/>
      <c r="X261" s="78"/>
      <c r="Y261" s="78"/>
      <c r="Z261" s="78"/>
      <c r="AA261" s="78"/>
      <c r="AB261" s="78"/>
      <c r="AC261" s="78"/>
      <c r="AD261" s="78"/>
      <c r="AE261" s="78"/>
      <c r="AF261" s="78"/>
      <c r="AG261" s="78"/>
      <c r="AH261" s="78"/>
      <c r="AI261" s="78"/>
      <c r="AJ261" s="78"/>
      <c r="AK261" s="78"/>
      <c r="AL261" s="78"/>
      <c r="AM261" s="78"/>
      <c r="AN261" s="78"/>
      <c r="AO261" s="78"/>
      <c r="AP261" s="78"/>
      <c r="AQ261" s="78"/>
      <c r="AR261" s="78"/>
      <c r="AS261" s="78"/>
      <c r="AT261" s="78"/>
      <c r="AU261" s="78"/>
      <c r="AV261" s="78"/>
      <c r="AW261" s="78"/>
      <c r="AX261" s="78"/>
      <c r="AY261" s="78"/>
      <c r="AZ261" s="78"/>
      <c r="BA261" s="78"/>
      <c r="BB261" s="78"/>
      <c r="BC261" s="78"/>
      <c r="BD261" s="78"/>
      <c r="BE261" s="78"/>
      <c r="BF261" s="78"/>
      <c r="BG261" s="78"/>
      <c r="BH261" s="78"/>
      <c r="BI261" s="78"/>
      <c r="BJ261" s="78"/>
      <c r="BK261" s="78"/>
      <c r="BL261" s="78"/>
      <c r="BM261" s="78"/>
      <c r="BN261" s="78"/>
      <c r="BO261" s="78"/>
      <c r="BP261" s="78"/>
      <c r="BQ261" s="78"/>
      <c r="BR261" s="78"/>
      <c r="BS261" s="78"/>
      <c r="BT261" s="78"/>
      <c r="BU261" s="78"/>
      <c r="BV261" s="78"/>
      <c r="BW261" s="78"/>
      <c r="BX261" s="78"/>
      <c r="BY261" s="78"/>
      <c r="BZ261" s="78"/>
      <c r="CA261" s="78"/>
      <c r="CB261" s="78"/>
      <c r="CC261" s="78"/>
      <c r="CD261" s="78"/>
      <c r="CE261" s="78"/>
      <c r="CF261" s="78"/>
      <c r="CG261" s="78"/>
      <c r="CH261" s="78"/>
      <c r="CI261" s="78"/>
      <c r="CJ261" s="78"/>
      <c r="CK261" s="78"/>
      <c r="CL261" s="78"/>
      <c r="CM261" s="78"/>
      <c r="CN261" s="78"/>
      <c r="CO261" s="78"/>
      <c r="CP261" s="78"/>
      <c r="CQ261" s="78"/>
      <c r="CR261" s="78"/>
      <c r="CS261" s="78"/>
      <c r="CT261" s="78"/>
      <c r="CU261" s="78"/>
      <c r="CV261" s="78"/>
      <c r="CW261" s="78"/>
      <c r="CX261" s="78"/>
      <c r="CY261" s="78"/>
      <c r="CZ261" s="78"/>
      <c r="DA261" s="78"/>
      <c r="DB261" s="78"/>
      <c r="DC261" s="78"/>
      <c r="DD261" s="78"/>
      <c r="DE261" s="78"/>
      <c r="DF261" s="78"/>
      <c r="DG261" s="78"/>
      <c r="DH261" s="78"/>
      <c r="DI261" s="78"/>
      <c r="DJ261" s="78"/>
      <c r="DK261" s="78"/>
      <c r="DL261" s="78"/>
      <c r="DM261" s="78"/>
      <c r="DN261" s="78"/>
      <c r="DO261" s="78"/>
      <c r="DP261" s="78"/>
      <c r="DQ261" s="78"/>
      <c r="DR261" s="78"/>
      <c r="DS261" s="78"/>
      <c r="DT261" s="78"/>
      <c r="DU261" s="78"/>
      <c r="DV261" s="78"/>
      <c r="DW261" s="78"/>
      <c r="DX261" s="78"/>
      <c r="DY261" s="78"/>
      <c r="DZ261" s="78"/>
      <c r="EA261" s="78"/>
      <c r="EB261" s="78"/>
      <c r="EC261" s="78"/>
      <c r="ED261" s="78"/>
      <c r="EE261" s="78"/>
      <c r="EF261" s="78"/>
      <c r="EG261" s="78"/>
      <c r="EH261" s="78"/>
      <c r="EI261" s="78"/>
      <c r="EJ261" s="78"/>
      <c r="EK261" s="78"/>
      <c r="EL261" s="78"/>
      <c r="EM261" s="78"/>
      <c r="EN261" s="78"/>
      <c r="EO261" s="78"/>
      <c r="EP261" s="78"/>
      <c r="EQ261" s="78"/>
      <c r="ER261" s="78"/>
      <c r="ES261" s="78"/>
      <c r="ET261" s="78"/>
      <c r="EU261" s="78"/>
      <c r="EV261" s="78"/>
      <c r="EW261" s="78"/>
      <c r="EX261" s="78"/>
      <c r="EY261" s="78"/>
      <c r="EZ261" s="78"/>
      <c r="FA261" s="78"/>
      <c r="FB261" s="78"/>
      <c r="FC261" s="78"/>
      <c r="FD261" s="78"/>
      <c r="FE261" s="78"/>
      <c r="FF261" s="78"/>
      <c r="FG261" s="78"/>
      <c r="FH261" s="78"/>
      <c r="FI261" s="78"/>
      <c r="FJ261" s="78"/>
      <c r="FK261" s="78"/>
      <c r="FL261" s="78"/>
      <c r="FM261" s="78"/>
      <c r="FN261" s="78"/>
      <c r="FO261" s="78"/>
      <c r="FP261" s="78"/>
      <c r="FQ261" s="78"/>
      <c r="FR261" s="78"/>
      <c r="FS261" s="78"/>
      <c r="FT261" s="78"/>
      <c r="FU261" s="78"/>
    </row>
    <row r="262" spans="10:177" s="1" customFormat="1" ht="15.75">
      <c r="J262" s="78"/>
      <c r="K262" s="78"/>
      <c r="L262" s="78"/>
      <c r="M262" s="78"/>
      <c r="N262" s="78"/>
      <c r="O262" s="78"/>
      <c r="P262" s="78"/>
      <c r="Q262" s="78"/>
      <c r="R262" s="78"/>
      <c r="S262" s="78"/>
      <c r="T262" s="78"/>
      <c r="U262" s="78"/>
      <c r="V262" s="78"/>
      <c r="W262" s="78"/>
      <c r="X262" s="78"/>
      <c r="Y262" s="78"/>
      <c r="Z262" s="78"/>
      <c r="AA262" s="78"/>
      <c r="AB262" s="78"/>
      <c r="AC262" s="78"/>
      <c r="AD262" s="78"/>
      <c r="AE262" s="78"/>
      <c r="AF262" s="78"/>
      <c r="AG262" s="78"/>
      <c r="AH262" s="78"/>
      <c r="AI262" s="78"/>
      <c r="AJ262" s="78"/>
      <c r="AK262" s="78"/>
      <c r="AL262" s="78"/>
      <c r="AM262" s="78"/>
      <c r="AN262" s="78"/>
      <c r="AO262" s="78"/>
      <c r="AP262" s="78"/>
      <c r="AQ262" s="78"/>
      <c r="AR262" s="78"/>
      <c r="AS262" s="78"/>
      <c r="AT262" s="78"/>
      <c r="AU262" s="78"/>
      <c r="AV262" s="78"/>
      <c r="AW262" s="78"/>
      <c r="AX262" s="78"/>
      <c r="AY262" s="78"/>
      <c r="AZ262" s="78"/>
      <c r="BA262" s="78"/>
      <c r="BB262" s="78"/>
      <c r="BC262" s="78"/>
      <c r="BD262" s="78"/>
      <c r="BE262" s="78"/>
      <c r="BF262" s="78"/>
      <c r="BG262" s="78"/>
      <c r="BH262" s="78"/>
      <c r="BI262" s="78"/>
      <c r="BJ262" s="78"/>
      <c r="BK262" s="78"/>
      <c r="BL262" s="78"/>
      <c r="BM262" s="78"/>
      <c r="BN262" s="78"/>
      <c r="BO262" s="78"/>
      <c r="BP262" s="78"/>
      <c r="BQ262" s="78"/>
      <c r="BR262" s="78"/>
      <c r="BS262" s="78"/>
      <c r="BT262" s="78"/>
      <c r="BU262" s="78"/>
      <c r="BV262" s="78"/>
      <c r="BW262" s="78"/>
      <c r="BX262" s="78"/>
      <c r="BY262" s="78"/>
      <c r="BZ262" s="78"/>
      <c r="CA262" s="78"/>
      <c r="CB262" s="78"/>
      <c r="CC262" s="78"/>
      <c r="CD262" s="78"/>
      <c r="CE262" s="78"/>
      <c r="CF262" s="78"/>
      <c r="CG262" s="78"/>
      <c r="CH262" s="78"/>
      <c r="CI262" s="78"/>
      <c r="CJ262" s="78"/>
      <c r="CK262" s="78"/>
      <c r="CL262" s="78"/>
      <c r="CM262" s="78"/>
      <c r="CN262" s="78"/>
      <c r="CO262" s="78"/>
      <c r="CP262" s="78"/>
      <c r="CQ262" s="78"/>
      <c r="CR262" s="78"/>
      <c r="CS262" s="78"/>
      <c r="CT262" s="78"/>
      <c r="CU262" s="78"/>
      <c r="CV262" s="78"/>
      <c r="CW262" s="78"/>
      <c r="CX262" s="78"/>
      <c r="CY262" s="78"/>
      <c r="CZ262" s="78"/>
      <c r="DA262" s="78"/>
      <c r="DB262" s="78"/>
      <c r="DC262" s="78"/>
      <c r="DD262" s="78"/>
      <c r="DE262" s="78"/>
      <c r="DF262" s="78"/>
      <c r="DG262" s="78"/>
      <c r="DH262" s="78"/>
      <c r="DI262" s="78"/>
      <c r="DJ262" s="78"/>
      <c r="DK262" s="78"/>
      <c r="DL262" s="78"/>
      <c r="DM262" s="78"/>
      <c r="DN262" s="78"/>
      <c r="DO262" s="78"/>
      <c r="DP262" s="78"/>
      <c r="DQ262" s="78"/>
      <c r="DR262" s="78"/>
      <c r="DS262" s="78"/>
      <c r="DT262" s="78"/>
      <c r="DU262" s="78"/>
      <c r="DV262" s="78"/>
      <c r="DW262" s="78"/>
      <c r="DX262" s="78"/>
      <c r="DY262" s="78"/>
      <c r="DZ262" s="78"/>
      <c r="EA262" s="78"/>
      <c r="EB262" s="78"/>
      <c r="EC262" s="78"/>
      <c r="ED262" s="78"/>
      <c r="EE262" s="78"/>
      <c r="EF262" s="78"/>
      <c r="EG262" s="78"/>
      <c r="EH262" s="78"/>
      <c r="EI262" s="78"/>
      <c r="EJ262" s="78"/>
      <c r="EK262" s="78"/>
      <c r="EL262" s="78"/>
      <c r="EM262" s="78"/>
      <c r="EN262" s="78"/>
      <c r="EO262" s="78"/>
      <c r="EP262" s="78"/>
      <c r="EQ262" s="78"/>
      <c r="ER262" s="78"/>
      <c r="ES262" s="78"/>
      <c r="ET262" s="78"/>
      <c r="EU262" s="78"/>
      <c r="EV262" s="78"/>
      <c r="EW262" s="78"/>
      <c r="EX262" s="78"/>
      <c r="EY262" s="78"/>
      <c r="EZ262" s="78"/>
      <c r="FA262" s="78"/>
      <c r="FB262" s="78"/>
      <c r="FC262" s="78"/>
      <c r="FD262" s="78"/>
      <c r="FE262" s="78"/>
      <c r="FF262" s="78"/>
      <c r="FG262" s="78"/>
      <c r="FH262" s="78"/>
      <c r="FI262" s="78"/>
      <c r="FJ262" s="78"/>
      <c r="FK262" s="78"/>
      <c r="FL262" s="78"/>
      <c r="FM262" s="78"/>
      <c r="FN262" s="78"/>
      <c r="FO262" s="78"/>
      <c r="FP262" s="78"/>
      <c r="FQ262" s="78"/>
      <c r="FR262" s="78"/>
      <c r="FS262" s="78"/>
      <c r="FT262" s="78"/>
      <c r="FU262" s="78"/>
    </row>
    <row r="263" spans="10:177" s="1" customFormat="1" ht="15.75">
      <c r="J263" s="78"/>
      <c r="K263" s="78"/>
      <c r="L263" s="78"/>
      <c r="M263" s="78"/>
      <c r="N263" s="78"/>
      <c r="O263" s="78"/>
      <c r="P263" s="78"/>
      <c r="Q263" s="78"/>
      <c r="R263" s="78"/>
      <c r="S263" s="78"/>
      <c r="T263" s="78"/>
      <c r="U263" s="78"/>
      <c r="V263" s="78"/>
      <c r="W263" s="78"/>
      <c r="X263" s="78"/>
      <c r="Y263" s="78"/>
      <c r="Z263" s="78"/>
      <c r="AA263" s="78"/>
      <c r="AB263" s="78"/>
      <c r="AC263" s="78"/>
      <c r="AD263" s="78"/>
      <c r="AE263" s="78"/>
      <c r="AF263" s="78"/>
      <c r="AG263" s="78"/>
      <c r="AH263" s="78"/>
      <c r="AI263" s="78"/>
      <c r="AJ263" s="78"/>
      <c r="AK263" s="78"/>
      <c r="AL263" s="78"/>
      <c r="AM263" s="78"/>
      <c r="AN263" s="78"/>
      <c r="AO263" s="78"/>
      <c r="AP263" s="78"/>
      <c r="AQ263" s="78"/>
      <c r="AR263" s="78"/>
      <c r="AS263" s="78"/>
      <c r="AT263" s="78"/>
      <c r="AU263" s="78"/>
      <c r="AV263" s="78"/>
      <c r="AW263" s="78"/>
      <c r="AX263" s="78"/>
      <c r="AY263" s="78"/>
      <c r="AZ263" s="78"/>
      <c r="BA263" s="78"/>
      <c r="BB263" s="78"/>
      <c r="BC263" s="78"/>
      <c r="BD263" s="78"/>
      <c r="BE263" s="78"/>
      <c r="BF263" s="78"/>
      <c r="BG263" s="78"/>
      <c r="BH263" s="78"/>
      <c r="BI263" s="78"/>
      <c r="BJ263" s="78"/>
      <c r="BK263" s="78"/>
      <c r="BL263" s="78"/>
      <c r="BM263" s="78"/>
      <c r="BN263" s="78"/>
      <c r="BO263" s="78"/>
      <c r="BP263" s="78"/>
      <c r="BQ263" s="78"/>
      <c r="BR263" s="78"/>
      <c r="BS263" s="78"/>
      <c r="BT263" s="78"/>
      <c r="BU263" s="78"/>
      <c r="BV263" s="78"/>
      <c r="BW263" s="78"/>
      <c r="BX263" s="78"/>
      <c r="BY263" s="78"/>
      <c r="BZ263" s="78"/>
      <c r="CA263" s="78"/>
      <c r="CB263" s="78"/>
      <c r="CC263" s="78"/>
      <c r="CD263" s="78"/>
      <c r="CE263" s="78"/>
      <c r="CF263" s="78"/>
      <c r="CG263" s="78"/>
      <c r="CH263" s="78"/>
      <c r="CI263" s="78"/>
      <c r="CJ263" s="78"/>
      <c r="CK263" s="78"/>
      <c r="CL263" s="78"/>
      <c r="CM263" s="78"/>
      <c r="CN263" s="78"/>
      <c r="CO263" s="78"/>
      <c r="CP263" s="78"/>
      <c r="CQ263" s="78"/>
      <c r="CR263" s="78"/>
      <c r="CS263" s="78"/>
      <c r="CT263" s="78"/>
      <c r="CU263" s="78"/>
      <c r="CV263" s="78"/>
      <c r="CW263" s="78"/>
      <c r="CX263" s="78"/>
      <c r="CY263" s="78"/>
      <c r="CZ263" s="78"/>
      <c r="DA263" s="78"/>
      <c r="DB263" s="78"/>
      <c r="DC263" s="78"/>
      <c r="DD263" s="78"/>
      <c r="DE263" s="78"/>
      <c r="DF263" s="78"/>
      <c r="DG263" s="78"/>
      <c r="DH263" s="78"/>
      <c r="DI263" s="78"/>
      <c r="DJ263" s="78"/>
      <c r="DK263" s="78"/>
      <c r="DL263" s="78"/>
      <c r="DM263" s="78"/>
      <c r="DN263" s="78"/>
      <c r="DO263" s="78"/>
      <c r="DP263" s="78"/>
      <c r="DQ263" s="78"/>
      <c r="DR263" s="78"/>
      <c r="DS263" s="78"/>
      <c r="DT263" s="78"/>
      <c r="DU263" s="78"/>
      <c r="DV263" s="78"/>
      <c r="DW263" s="78"/>
      <c r="DX263" s="78"/>
      <c r="DY263" s="78"/>
      <c r="DZ263" s="78"/>
      <c r="EA263" s="78"/>
      <c r="EB263" s="78"/>
      <c r="EC263" s="78"/>
      <c r="ED263" s="78"/>
      <c r="EE263" s="78"/>
      <c r="EF263" s="78"/>
      <c r="EG263" s="78"/>
      <c r="EH263" s="78"/>
      <c r="EI263" s="78"/>
      <c r="EJ263" s="78"/>
      <c r="EK263" s="78"/>
      <c r="EL263" s="78"/>
      <c r="EM263" s="78"/>
      <c r="EN263" s="78"/>
      <c r="EO263" s="78"/>
      <c r="EP263" s="78"/>
      <c r="EQ263" s="78"/>
      <c r="ER263" s="78"/>
      <c r="ES263" s="78"/>
      <c r="ET263" s="78"/>
      <c r="EU263" s="78"/>
      <c r="EV263" s="78"/>
      <c r="EW263" s="78"/>
      <c r="EX263" s="78"/>
      <c r="EY263" s="78"/>
      <c r="EZ263" s="78"/>
      <c r="FA263" s="78"/>
      <c r="FB263" s="78"/>
      <c r="FC263" s="78"/>
      <c r="FD263" s="78"/>
      <c r="FE263" s="78"/>
      <c r="FF263" s="78"/>
      <c r="FG263" s="78"/>
      <c r="FH263" s="78"/>
      <c r="FI263" s="78"/>
      <c r="FJ263" s="78"/>
      <c r="FK263" s="78"/>
      <c r="FL263" s="78"/>
      <c r="FM263" s="78"/>
      <c r="FN263" s="78"/>
      <c r="FO263" s="78"/>
      <c r="FP263" s="78"/>
      <c r="FQ263" s="78"/>
      <c r="FR263" s="78"/>
      <c r="FS263" s="78"/>
      <c r="FT263" s="78"/>
      <c r="FU263" s="78"/>
    </row>
    <row r="264" spans="10:177" s="1" customFormat="1" ht="15.75">
      <c r="J264" s="78"/>
      <c r="K264" s="78"/>
      <c r="L264" s="78"/>
      <c r="M264" s="78"/>
      <c r="N264" s="78"/>
      <c r="O264" s="78"/>
      <c r="P264" s="78"/>
      <c r="Q264" s="78"/>
      <c r="R264" s="78"/>
      <c r="S264" s="78"/>
      <c r="T264" s="78"/>
      <c r="U264" s="78"/>
      <c r="V264" s="78"/>
      <c r="W264" s="78"/>
      <c r="X264" s="78"/>
      <c r="Y264" s="78"/>
      <c r="Z264" s="78"/>
      <c r="AA264" s="78"/>
      <c r="AB264" s="78"/>
      <c r="AC264" s="78"/>
      <c r="AD264" s="78"/>
      <c r="AE264" s="78"/>
      <c r="AF264" s="78"/>
      <c r="AG264" s="78"/>
      <c r="AH264" s="78"/>
      <c r="AI264" s="78"/>
      <c r="AJ264" s="78"/>
      <c r="AK264" s="78"/>
      <c r="AL264" s="78"/>
      <c r="AM264" s="78"/>
      <c r="AN264" s="78"/>
      <c r="AO264" s="78"/>
      <c r="AP264" s="78"/>
      <c r="AQ264" s="78"/>
      <c r="AR264" s="78"/>
      <c r="AS264" s="78"/>
      <c r="AT264" s="78"/>
      <c r="AU264" s="78"/>
      <c r="AV264" s="78"/>
      <c r="AW264" s="78"/>
      <c r="AX264" s="78"/>
      <c r="AY264" s="78"/>
      <c r="AZ264" s="78"/>
      <c r="BA264" s="78"/>
      <c r="BB264" s="78"/>
      <c r="BC264" s="78"/>
      <c r="BD264" s="78"/>
      <c r="BE264" s="78"/>
      <c r="BF264" s="78"/>
      <c r="BG264" s="78"/>
      <c r="BH264" s="78"/>
      <c r="BI264" s="78"/>
      <c r="BJ264" s="78"/>
      <c r="BK264" s="78"/>
      <c r="BL264" s="78"/>
      <c r="BM264" s="78"/>
      <c r="BN264" s="78"/>
      <c r="BO264" s="78"/>
      <c r="BP264" s="78"/>
      <c r="BQ264" s="78"/>
      <c r="BR264" s="78"/>
      <c r="BS264" s="78"/>
      <c r="BT264" s="78"/>
      <c r="BU264" s="78"/>
      <c r="BV264" s="78"/>
      <c r="BW264" s="78"/>
      <c r="BX264" s="78"/>
      <c r="BY264" s="78"/>
      <c r="BZ264" s="78"/>
      <c r="CA264" s="78"/>
      <c r="CB264" s="78"/>
      <c r="CC264" s="78"/>
      <c r="CD264" s="78"/>
      <c r="CE264" s="78"/>
      <c r="CF264" s="78"/>
      <c r="CG264" s="78"/>
      <c r="CH264" s="78"/>
      <c r="CI264" s="78"/>
      <c r="CJ264" s="78"/>
      <c r="CK264" s="78"/>
      <c r="CL264" s="78"/>
      <c r="CM264" s="78"/>
      <c r="CN264" s="78"/>
      <c r="CO264" s="78"/>
      <c r="CP264" s="78"/>
      <c r="CQ264" s="78"/>
      <c r="CR264" s="78"/>
      <c r="CS264" s="78"/>
      <c r="CT264" s="78"/>
      <c r="CU264" s="78"/>
      <c r="CV264" s="78"/>
      <c r="CW264" s="78"/>
      <c r="CX264" s="78"/>
      <c r="CY264" s="78"/>
      <c r="CZ264" s="78"/>
      <c r="DA264" s="78"/>
      <c r="DB264" s="78"/>
      <c r="DC264" s="78"/>
      <c r="DD264" s="78"/>
      <c r="DE264" s="78"/>
      <c r="DF264" s="78"/>
      <c r="DG264" s="78"/>
      <c r="DH264" s="78"/>
      <c r="DI264" s="78"/>
      <c r="DJ264" s="78"/>
      <c r="DK264" s="78"/>
      <c r="DL264" s="78"/>
      <c r="DM264" s="78"/>
      <c r="DN264" s="78"/>
      <c r="DO264" s="78"/>
      <c r="DP264" s="78"/>
      <c r="DQ264" s="78"/>
      <c r="DR264" s="78"/>
      <c r="DS264" s="78"/>
      <c r="DT264" s="78"/>
      <c r="DU264" s="78"/>
      <c r="DV264" s="78"/>
      <c r="DW264" s="78"/>
      <c r="DX264" s="78"/>
      <c r="DY264" s="78"/>
      <c r="DZ264" s="78"/>
      <c r="EA264" s="78"/>
      <c r="EB264" s="78"/>
      <c r="EC264" s="78"/>
      <c r="ED264" s="78"/>
      <c r="EE264" s="78"/>
      <c r="EF264" s="78"/>
      <c r="EG264" s="78"/>
      <c r="EH264" s="78"/>
      <c r="EI264" s="78"/>
      <c r="EJ264" s="78"/>
      <c r="EK264" s="78"/>
      <c r="EL264" s="78"/>
      <c r="EM264" s="78"/>
      <c r="EN264" s="78"/>
      <c r="EO264" s="78"/>
      <c r="EP264" s="78"/>
      <c r="EQ264" s="78"/>
      <c r="ER264" s="78"/>
      <c r="ES264" s="78"/>
      <c r="ET264" s="78"/>
      <c r="EU264" s="78"/>
      <c r="EV264" s="78"/>
      <c r="EW264" s="78"/>
      <c r="EX264" s="78"/>
      <c r="EY264" s="78"/>
      <c r="EZ264" s="78"/>
      <c r="FA264" s="78"/>
      <c r="FB264" s="78"/>
      <c r="FC264" s="78"/>
      <c r="FD264" s="78"/>
      <c r="FE264" s="78"/>
      <c r="FF264" s="78"/>
      <c r="FG264" s="78"/>
      <c r="FH264" s="78"/>
      <c r="FI264" s="78"/>
      <c r="FJ264" s="78"/>
      <c r="FK264" s="78"/>
      <c r="FL264" s="78"/>
      <c r="FM264" s="78"/>
      <c r="FN264" s="78"/>
      <c r="FO264" s="78"/>
      <c r="FP264" s="78"/>
      <c r="FQ264" s="78"/>
      <c r="FR264" s="78"/>
      <c r="FS264" s="78"/>
      <c r="FT264" s="78"/>
      <c r="FU264" s="78"/>
    </row>
    <row r="265" spans="10:177" s="1" customFormat="1" ht="15.75">
      <c r="J265" s="78"/>
      <c r="K265" s="78"/>
      <c r="L265" s="78"/>
      <c r="M265" s="78"/>
      <c r="N265" s="78"/>
      <c r="O265" s="78"/>
      <c r="P265" s="78"/>
      <c r="Q265" s="78"/>
      <c r="R265" s="78"/>
      <c r="S265" s="78"/>
      <c r="T265" s="78"/>
      <c r="U265" s="78"/>
      <c r="V265" s="78"/>
      <c r="W265" s="78"/>
      <c r="X265" s="78"/>
      <c r="Y265" s="78"/>
      <c r="Z265" s="78"/>
      <c r="AA265" s="78"/>
      <c r="AB265" s="78"/>
      <c r="AC265" s="78"/>
      <c r="AD265" s="78"/>
      <c r="AE265" s="78"/>
      <c r="AF265" s="78"/>
      <c r="AG265" s="78"/>
      <c r="AH265" s="78"/>
      <c r="AI265" s="78"/>
      <c r="AJ265" s="78"/>
      <c r="AK265" s="78"/>
      <c r="AL265" s="78"/>
      <c r="AM265" s="78"/>
      <c r="AN265" s="78"/>
      <c r="AO265" s="78"/>
      <c r="AP265" s="78"/>
      <c r="AQ265" s="78"/>
      <c r="AR265" s="78"/>
      <c r="AS265" s="78"/>
      <c r="AT265" s="78"/>
      <c r="AU265" s="78"/>
      <c r="AV265" s="78"/>
      <c r="AW265" s="78"/>
      <c r="AX265" s="78"/>
      <c r="AY265" s="78"/>
      <c r="AZ265" s="78"/>
      <c r="BA265" s="78"/>
      <c r="BB265" s="78"/>
      <c r="BC265" s="78"/>
      <c r="BD265" s="78"/>
      <c r="BE265" s="78"/>
      <c r="BF265" s="78"/>
      <c r="BG265" s="78"/>
      <c r="BH265" s="78"/>
      <c r="BI265" s="78"/>
      <c r="BJ265" s="78"/>
      <c r="BK265" s="78"/>
      <c r="BL265" s="78"/>
      <c r="BM265" s="78"/>
      <c r="BN265" s="78"/>
      <c r="BO265" s="78"/>
      <c r="BP265" s="78"/>
      <c r="BQ265" s="78"/>
      <c r="BR265" s="78"/>
      <c r="BS265" s="78"/>
      <c r="BT265" s="78"/>
      <c r="BU265" s="78"/>
      <c r="BV265" s="78"/>
      <c r="BW265" s="78"/>
      <c r="BX265" s="78"/>
      <c r="BY265" s="78"/>
      <c r="BZ265" s="78"/>
      <c r="CA265" s="78"/>
      <c r="CB265" s="78"/>
      <c r="CC265" s="78"/>
      <c r="CD265" s="78"/>
      <c r="CE265" s="78"/>
      <c r="CF265" s="78"/>
      <c r="CG265" s="78"/>
      <c r="CH265" s="78"/>
      <c r="CI265" s="78"/>
      <c r="CJ265" s="78"/>
      <c r="CK265" s="78"/>
      <c r="CL265" s="78"/>
      <c r="CM265" s="78"/>
      <c r="CN265" s="78"/>
      <c r="CO265" s="78"/>
      <c r="CP265" s="78"/>
      <c r="CQ265" s="78"/>
      <c r="CR265" s="78"/>
      <c r="CS265" s="78"/>
      <c r="CT265" s="78"/>
      <c r="CU265" s="78"/>
      <c r="CV265" s="78"/>
      <c r="CW265" s="78"/>
      <c r="CX265" s="78"/>
      <c r="CY265" s="78"/>
      <c r="CZ265" s="78"/>
      <c r="DA265" s="78"/>
      <c r="DB265" s="78"/>
      <c r="DC265" s="78"/>
      <c r="DD265" s="78"/>
      <c r="DE265" s="78"/>
      <c r="DF265" s="78"/>
      <c r="DG265" s="78"/>
      <c r="DH265" s="78"/>
      <c r="DI265" s="78"/>
      <c r="DJ265" s="78"/>
      <c r="DK265" s="78"/>
      <c r="DL265" s="78"/>
      <c r="DM265" s="78"/>
      <c r="DN265" s="78"/>
      <c r="DO265" s="78"/>
      <c r="DP265" s="78"/>
      <c r="DQ265" s="78"/>
      <c r="DR265" s="78"/>
      <c r="DS265" s="78"/>
      <c r="DT265" s="78"/>
      <c r="DU265" s="78"/>
      <c r="DV265" s="78"/>
      <c r="DW265" s="78"/>
      <c r="DX265" s="78"/>
      <c r="DY265" s="78"/>
      <c r="DZ265" s="78"/>
      <c r="EA265" s="78"/>
      <c r="EB265" s="78"/>
      <c r="EC265" s="78"/>
      <c r="ED265" s="78"/>
      <c r="EE265" s="78"/>
      <c r="EF265" s="78"/>
      <c r="EG265" s="78"/>
      <c r="EH265" s="78"/>
      <c r="EI265" s="78"/>
      <c r="EJ265" s="78"/>
      <c r="EK265" s="78"/>
      <c r="EL265" s="78"/>
      <c r="EM265" s="78"/>
      <c r="EN265" s="78"/>
      <c r="EO265" s="78"/>
      <c r="EP265" s="78"/>
      <c r="EQ265" s="78"/>
      <c r="ER265" s="78"/>
      <c r="ES265" s="78"/>
      <c r="ET265" s="78"/>
      <c r="EU265" s="78"/>
      <c r="EV265" s="78"/>
      <c r="EW265" s="78"/>
      <c r="EX265" s="78"/>
      <c r="EY265" s="78"/>
      <c r="EZ265" s="78"/>
      <c r="FA265" s="78"/>
      <c r="FB265" s="78"/>
      <c r="FC265" s="78"/>
      <c r="FD265" s="78"/>
      <c r="FE265" s="78"/>
      <c r="FF265" s="78"/>
      <c r="FG265" s="78"/>
      <c r="FH265" s="78"/>
      <c r="FI265" s="78"/>
      <c r="FJ265" s="78"/>
      <c r="FK265" s="78"/>
      <c r="FL265" s="78"/>
      <c r="FM265" s="78"/>
      <c r="FN265" s="78"/>
      <c r="FO265" s="78"/>
      <c r="FP265" s="78"/>
      <c r="FQ265" s="78"/>
      <c r="FR265" s="78"/>
      <c r="FS265" s="78"/>
      <c r="FT265" s="78"/>
      <c r="FU265" s="78"/>
    </row>
    <row r="266" spans="10:177" s="1" customFormat="1" ht="15.75">
      <c r="J266" s="78"/>
      <c r="K266" s="78"/>
      <c r="L266" s="78"/>
      <c r="M266" s="78"/>
      <c r="N266" s="78"/>
      <c r="O266" s="78"/>
      <c r="P266" s="78"/>
      <c r="Q266" s="78"/>
      <c r="R266" s="78"/>
      <c r="S266" s="78"/>
      <c r="T266" s="78"/>
      <c r="U266" s="78"/>
      <c r="V266" s="78"/>
      <c r="W266" s="78"/>
      <c r="X266" s="78"/>
      <c r="Y266" s="78"/>
      <c r="Z266" s="78"/>
      <c r="AA266" s="78"/>
      <c r="AB266" s="78"/>
      <c r="AC266" s="78"/>
      <c r="AD266" s="78"/>
      <c r="AE266" s="78"/>
      <c r="AF266" s="78"/>
      <c r="AG266" s="78"/>
      <c r="AH266" s="78"/>
      <c r="AI266" s="78"/>
      <c r="AJ266" s="78"/>
      <c r="AK266" s="78"/>
      <c r="AL266" s="78"/>
      <c r="AM266" s="78"/>
      <c r="AN266" s="78"/>
      <c r="AO266" s="78"/>
      <c r="AP266" s="78"/>
      <c r="AQ266" s="78"/>
      <c r="AR266" s="78"/>
      <c r="AS266" s="78"/>
      <c r="AT266" s="78"/>
      <c r="AU266" s="78"/>
      <c r="AV266" s="78"/>
      <c r="AW266" s="78"/>
      <c r="AX266" s="78"/>
      <c r="AY266" s="78"/>
      <c r="AZ266" s="78"/>
      <c r="BA266" s="78"/>
      <c r="BB266" s="78"/>
      <c r="BC266" s="78"/>
      <c r="BD266" s="78"/>
      <c r="BE266" s="78"/>
      <c r="BF266" s="78"/>
      <c r="BG266" s="78"/>
      <c r="BH266" s="78"/>
      <c r="BI266" s="78"/>
      <c r="BJ266" s="78"/>
      <c r="BK266" s="78"/>
      <c r="BL266" s="78"/>
      <c r="BM266" s="78"/>
      <c r="BN266" s="78"/>
      <c r="BO266" s="78"/>
      <c r="BP266" s="78"/>
      <c r="BQ266" s="78"/>
      <c r="BR266" s="78"/>
      <c r="BS266" s="78"/>
      <c r="BT266" s="78"/>
      <c r="BU266" s="78"/>
      <c r="BV266" s="78"/>
      <c r="BW266" s="78"/>
      <c r="BX266" s="78"/>
      <c r="BY266" s="78"/>
      <c r="BZ266" s="78"/>
      <c r="CA266" s="78"/>
      <c r="CB266" s="78"/>
      <c r="CC266" s="78"/>
      <c r="CD266" s="78"/>
      <c r="CE266" s="78"/>
      <c r="CF266" s="78"/>
      <c r="CG266" s="78"/>
      <c r="CH266" s="78"/>
      <c r="CI266" s="78"/>
      <c r="CJ266" s="78"/>
      <c r="CK266" s="78"/>
      <c r="CL266" s="78"/>
      <c r="CM266" s="78"/>
      <c r="CN266" s="78"/>
      <c r="CO266" s="78"/>
      <c r="CP266" s="78"/>
      <c r="CQ266" s="78"/>
      <c r="CR266" s="78"/>
      <c r="CS266" s="78"/>
      <c r="CT266" s="78"/>
      <c r="CU266" s="78"/>
      <c r="CV266" s="78"/>
      <c r="CW266" s="78"/>
      <c r="CX266" s="78"/>
      <c r="CY266" s="78"/>
      <c r="CZ266" s="78"/>
      <c r="DA266" s="78"/>
      <c r="DB266" s="78"/>
      <c r="DC266" s="78"/>
      <c r="DD266" s="78"/>
      <c r="DE266" s="78"/>
      <c r="DF266" s="78"/>
      <c r="DG266" s="78"/>
      <c r="DH266" s="78"/>
      <c r="DI266" s="78"/>
      <c r="DJ266" s="78"/>
      <c r="DK266" s="78"/>
      <c r="DL266" s="78"/>
      <c r="DM266" s="78"/>
      <c r="DN266" s="78"/>
      <c r="DO266" s="78"/>
      <c r="DP266" s="78"/>
      <c r="DQ266" s="78"/>
      <c r="DR266" s="78"/>
      <c r="DS266" s="78"/>
      <c r="DT266" s="78"/>
      <c r="DU266" s="78"/>
      <c r="DV266" s="78"/>
      <c r="DW266" s="78"/>
      <c r="DX266" s="78"/>
      <c r="DY266" s="78"/>
      <c r="DZ266" s="78"/>
      <c r="EA266" s="78"/>
      <c r="EB266" s="78"/>
      <c r="EC266" s="78"/>
      <c r="ED266" s="78"/>
      <c r="EE266" s="78"/>
      <c r="EF266" s="78"/>
      <c r="EG266" s="78"/>
      <c r="EH266" s="78"/>
      <c r="EI266" s="78"/>
      <c r="EJ266" s="78"/>
      <c r="EK266" s="78"/>
      <c r="EL266" s="78"/>
      <c r="EM266" s="78"/>
      <c r="EN266" s="78"/>
      <c r="EO266" s="78"/>
      <c r="EP266" s="78"/>
      <c r="EQ266" s="78"/>
      <c r="ER266" s="78"/>
      <c r="ES266" s="78"/>
      <c r="ET266" s="78"/>
      <c r="EU266" s="78"/>
      <c r="EV266" s="78"/>
      <c r="EW266" s="78"/>
      <c r="EX266" s="78"/>
      <c r="EY266" s="78"/>
      <c r="EZ266" s="78"/>
      <c r="FA266" s="78"/>
      <c r="FB266" s="78"/>
      <c r="FC266" s="78"/>
      <c r="FD266" s="78"/>
      <c r="FE266" s="78"/>
      <c r="FF266" s="78"/>
      <c r="FG266" s="78"/>
      <c r="FH266" s="78"/>
      <c r="FI266" s="78"/>
      <c r="FJ266" s="78"/>
      <c r="FK266" s="78"/>
      <c r="FL266" s="78"/>
      <c r="FM266" s="78"/>
      <c r="FN266" s="78"/>
      <c r="FO266" s="78"/>
      <c r="FP266" s="78"/>
      <c r="FQ266" s="78"/>
      <c r="FR266" s="78"/>
      <c r="FS266" s="78"/>
      <c r="FT266" s="78"/>
      <c r="FU266" s="78"/>
    </row>
    <row r="267" spans="10:177" s="1" customFormat="1" ht="15.75">
      <c r="J267" s="78"/>
      <c r="K267" s="78"/>
      <c r="L267" s="78"/>
      <c r="M267" s="78"/>
      <c r="N267" s="78"/>
      <c r="O267" s="78"/>
      <c r="P267" s="78"/>
      <c r="Q267" s="78"/>
      <c r="R267" s="78"/>
      <c r="S267" s="78"/>
      <c r="T267" s="78"/>
      <c r="U267" s="78"/>
      <c r="V267" s="78"/>
      <c r="W267" s="78"/>
      <c r="X267" s="78"/>
      <c r="Y267" s="78"/>
      <c r="Z267" s="78"/>
      <c r="AA267" s="78"/>
      <c r="AB267" s="78"/>
      <c r="AC267" s="78"/>
      <c r="AD267" s="78"/>
      <c r="AE267" s="78"/>
      <c r="AF267" s="78"/>
      <c r="AG267" s="78"/>
      <c r="AH267" s="78"/>
      <c r="AI267" s="78"/>
      <c r="AJ267" s="78"/>
      <c r="AK267" s="78"/>
      <c r="AL267" s="78"/>
      <c r="AM267" s="78"/>
      <c r="AN267" s="78"/>
      <c r="AO267" s="78"/>
      <c r="AP267" s="78"/>
      <c r="AQ267" s="78"/>
      <c r="AR267" s="78"/>
      <c r="AS267" s="78"/>
      <c r="AT267" s="78"/>
      <c r="AU267" s="78"/>
      <c r="AV267" s="78"/>
      <c r="AW267" s="78"/>
      <c r="AX267" s="78"/>
      <c r="AY267" s="78"/>
      <c r="AZ267" s="78"/>
      <c r="BA267" s="78"/>
      <c r="BB267" s="78"/>
      <c r="BC267" s="78"/>
      <c r="BD267" s="78"/>
      <c r="BE267" s="78"/>
      <c r="BF267" s="78"/>
      <c r="BG267" s="78"/>
      <c r="BH267" s="78"/>
      <c r="BI267" s="78"/>
      <c r="BJ267" s="78"/>
      <c r="BK267" s="78"/>
      <c r="BL267" s="78"/>
      <c r="BM267" s="78"/>
      <c r="BN267" s="78"/>
      <c r="BO267" s="78"/>
      <c r="BP267" s="78"/>
      <c r="BQ267" s="78"/>
      <c r="BR267" s="78"/>
      <c r="BS267" s="78"/>
      <c r="BT267" s="78"/>
      <c r="BU267" s="78"/>
      <c r="BV267" s="78"/>
      <c r="BW267" s="78"/>
      <c r="BX267" s="78"/>
      <c r="BY267" s="78"/>
      <c r="BZ267" s="78"/>
      <c r="CA267" s="78"/>
      <c r="CB267" s="78"/>
      <c r="CC267" s="78"/>
      <c r="CD267" s="78"/>
      <c r="CE267" s="78"/>
      <c r="CF267" s="78"/>
      <c r="CG267" s="78"/>
      <c r="CH267" s="78"/>
      <c r="CI267" s="78"/>
      <c r="CJ267" s="78"/>
      <c r="CK267" s="78"/>
      <c r="CL267" s="78"/>
      <c r="CM267" s="78"/>
      <c r="CN267" s="78"/>
      <c r="CO267" s="78"/>
      <c r="CP267" s="78"/>
      <c r="CQ267" s="78"/>
      <c r="CR267" s="78"/>
      <c r="CS267" s="78"/>
      <c r="CT267" s="78"/>
      <c r="CU267" s="78"/>
      <c r="CV267" s="78"/>
      <c r="CW267" s="78"/>
      <c r="CX267" s="78"/>
      <c r="CY267" s="78"/>
      <c r="CZ267" s="78"/>
      <c r="DA267" s="78"/>
      <c r="DB267" s="78"/>
      <c r="DC267" s="78"/>
      <c r="DD267" s="78"/>
      <c r="DE267" s="78"/>
      <c r="DF267" s="78"/>
      <c r="DG267" s="78"/>
      <c r="DH267" s="78"/>
      <c r="DI267" s="78"/>
      <c r="DJ267" s="78"/>
      <c r="DK267" s="78"/>
      <c r="DL267" s="78"/>
      <c r="DM267" s="78"/>
      <c r="DN267" s="78"/>
      <c r="DO267" s="78"/>
      <c r="DP267" s="78"/>
      <c r="DQ267" s="78"/>
      <c r="DR267" s="78"/>
      <c r="DS267" s="78"/>
      <c r="DT267" s="78"/>
      <c r="DU267" s="78"/>
      <c r="DV267" s="78"/>
      <c r="DW267" s="78"/>
      <c r="DX267" s="78"/>
      <c r="DY267" s="78"/>
      <c r="DZ267" s="78"/>
      <c r="EA267" s="78"/>
      <c r="EB267" s="78"/>
      <c r="EC267" s="78"/>
      <c r="ED267" s="78"/>
      <c r="EE267" s="78"/>
      <c r="EF267" s="78"/>
      <c r="EG267" s="78"/>
      <c r="EH267" s="78"/>
      <c r="EI267" s="78"/>
      <c r="EJ267" s="78"/>
      <c r="EK267" s="78"/>
      <c r="EL267" s="78"/>
      <c r="EM267" s="78"/>
      <c r="EN267" s="78"/>
      <c r="EO267" s="78"/>
      <c r="EP267" s="78"/>
      <c r="EQ267" s="78"/>
      <c r="ER267" s="78"/>
      <c r="ES267" s="78"/>
      <c r="ET267" s="78"/>
      <c r="EU267" s="78"/>
      <c r="EV267" s="78"/>
      <c r="EW267" s="78"/>
      <c r="EX267" s="78"/>
      <c r="EY267" s="78"/>
      <c r="EZ267" s="78"/>
      <c r="FA267" s="78"/>
      <c r="FB267" s="78"/>
      <c r="FC267" s="78"/>
      <c r="FD267" s="78"/>
      <c r="FE267" s="78"/>
      <c r="FF267" s="78"/>
      <c r="FG267" s="78"/>
      <c r="FH267" s="78"/>
      <c r="FI267" s="78"/>
      <c r="FJ267" s="78"/>
      <c r="FK267" s="78"/>
      <c r="FL267" s="78"/>
      <c r="FM267" s="78"/>
      <c r="FN267" s="78"/>
      <c r="FO267" s="78"/>
      <c r="FP267" s="78"/>
      <c r="FQ267" s="78"/>
      <c r="FR267" s="78"/>
      <c r="FS267" s="78"/>
      <c r="FT267" s="78"/>
      <c r="FU267" s="78"/>
    </row>
    <row r="268" spans="10:177" s="1" customFormat="1" ht="15.75">
      <c r="J268" s="78"/>
      <c r="K268" s="78"/>
      <c r="L268" s="78"/>
      <c r="M268" s="78"/>
      <c r="N268" s="78"/>
      <c r="O268" s="78"/>
      <c r="P268" s="78"/>
      <c r="Q268" s="78"/>
      <c r="R268" s="78"/>
      <c r="S268" s="78"/>
      <c r="T268" s="78"/>
      <c r="U268" s="78"/>
      <c r="V268" s="78"/>
      <c r="W268" s="78"/>
      <c r="X268" s="78"/>
      <c r="Y268" s="78"/>
      <c r="Z268" s="78"/>
      <c r="AA268" s="78"/>
      <c r="AB268" s="78"/>
      <c r="AC268" s="78"/>
      <c r="AD268" s="78"/>
      <c r="AE268" s="78"/>
      <c r="AF268" s="78"/>
      <c r="AG268" s="78"/>
      <c r="AH268" s="78"/>
      <c r="AI268" s="78"/>
      <c r="AJ268" s="78"/>
      <c r="AK268" s="78"/>
      <c r="AL268" s="78"/>
      <c r="AM268" s="78"/>
      <c r="AN268" s="78"/>
      <c r="AO268" s="78"/>
      <c r="AP268" s="78"/>
      <c r="AQ268" s="78"/>
      <c r="AR268" s="78"/>
      <c r="AS268" s="78"/>
      <c r="AT268" s="78"/>
      <c r="AU268" s="78"/>
      <c r="AV268" s="78"/>
      <c r="AW268" s="78"/>
      <c r="AX268" s="78"/>
      <c r="AY268" s="78"/>
      <c r="AZ268" s="78"/>
      <c r="BA268" s="78"/>
      <c r="BB268" s="78"/>
      <c r="BC268" s="78"/>
      <c r="BD268" s="78"/>
      <c r="BE268" s="78"/>
      <c r="BF268" s="78"/>
      <c r="BG268" s="78"/>
      <c r="BH268" s="78"/>
      <c r="BI268" s="78"/>
      <c r="BJ268" s="78"/>
      <c r="BK268" s="78"/>
      <c r="BL268" s="78"/>
      <c r="BM268" s="78"/>
      <c r="BN268" s="78"/>
      <c r="BO268" s="78"/>
      <c r="BP268" s="78"/>
      <c r="BQ268" s="78"/>
      <c r="BR268" s="78"/>
      <c r="BS268" s="78"/>
      <c r="BT268" s="78"/>
      <c r="BU268" s="78"/>
      <c r="BV268" s="78"/>
      <c r="BW268" s="78"/>
      <c r="BX268" s="78"/>
      <c r="BY268" s="78"/>
      <c r="BZ268" s="78"/>
      <c r="CA268" s="78"/>
      <c r="CB268" s="78"/>
      <c r="CC268" s="78"/>
      <c r="CD268" s="78"/>
      <c r="CE268" s="78"/>
      <c r="CF268" s="78"/>
      <c r="CG268" s="78"/>
      <c r="CH268" s="78"/>
      <c r="CI268" s="78"/>
      <c r="CJ268" s="78"/>
      <c r="CK268" s="78"/>
      <c r="CL268" s="78"/>
      <c r="CM268" s="78"/>
      <c r="CN268" s="78"/>
      <c r="CO268" s="78"/>
      <c r="CP268" s="78"/>
      <c r="CQ268" s="78"/>
      <c r="CR268" s="78"/>
      <c r="CS268" s="78"/>
      <c r="CT268" s="78"/>
      <c r="CU268" s="78"/>
      <c r="CV268" s="78"/>
      <c r="CW268" s="78"/>
      <c r="CX268" s="78"/>
      <c r="CY268" s="78"/>
      <c r="CZ268" s="78"/>
      <c r="DA268" s="78"/>
      <c r="DB268" s="78"/>
      <c r="DC268" s="78"/>
      <c r="DD268" s="78"/>
      <c r="DE268" s="78"/>
      <c r="DF268" s="78"/>
      <c r="DG268" s="78"/>
      <c r="DH268" s="78"/>
      <c r="DI268" s="78"/>
      <c r="DJ268" s="78"/>
      <c r="DK268" s="78"/>
      <c r="DL268" s="78"/>
      <c r="DM268" s="78"/>
      <c r="DN268" s="78"/>
      <c r="DO268" s="78"/>
      <c r="DP268" s="78"/>
      <c r="DQ268" s="78"/>
      <c r="DR268" s="78"/>
      <c r="DS268" s="78"/>
      <c r="DT268" s="78"/>
      <c r="DU268" s="78"/>
      <c r="DV268" s="78"/>
      <c r="DW268" s="78"/>
      <c r="DX268" s="78"/>
      <c r="DY268" s="78"/>
      <c r="DZ268" s="78"/>
      <c r="EA268" s="78"/>
      <c r="EB268" s="78"/>
      <c r="EC268" s="78"/>
      <c r="ED268" s="78"/>
      <c r="EE268" s="78"/>
      <c r="EF268" s="78"/>
      <c r="EG268" s="78"/>
      <c r="EH268" s="78"/>
      <c r="EI268" s="78"/>
      <c r="EJ268" s="78"/>
      <c r="EK268" s="78"/>
      <c r="EL268" s="78"/>
      <c r="EM268" s="78"/>
      <c r="EN268" s="78"/>
      <c r="EO268" s="78"/>
      <c r="EP268" s="78"/>
      <c r="EQ268" s="78"/>
      <c r="ER268" s="78"/>
      <c r="ES268" s="78"/>
      <c r="ET268" s="78"/>
      <c r="EU268" s="78"/>
      <c r="EV268" s="78"/>
      <c r="EW268" s="78"/>
      <c r="EX268" s="78"/>
      <c r="EY268" s="78"/>
      <c r="EZ268" s="78"/>
      <c r="FA268" s="78"/>
      <c r="FB268" s="78"/>
      <c r="FC268" s="78"/>
      <c r="FD268" s="78"/>
      <c r="FE268" s="78"/>
      <c r="FF268" s="78"/>
      <c r="FG268" s="78"/>
      <c r="FH268" s="78"/>
      <c r="FI268" s="78"/>
      <c r="FJ268" s="78"/>
      <c r="FK268" s="78"/>
      <c r="FL268" s="78"/>
      <c r="FM268" s="78"/>
      <c r="FN268" s="78"/>
      <c r="FO268" s="78"/>
      <c r="FP268" s="78"/>
      <c r="FQ268" s="78"/>
      <c r="FR268" s="78"/>
      <c r="FS268" s="78"/>
      <c r="FT268" s="78"/>
      <c r="FU268" s="78"/>
    </row>
    <row r="269" spans="10:177" s="1" customFormat="1" ht="15.75">
      <c r="J269" s="78"/>
      <c r="K269" s="78"/>
      <c r="L269" s="78"/>
      <c r="M269" s="78"/>
      <c r="N269" s="78"/>
      <c r="O269" s="78"/>
      <c r="P269" s="78"/>
      <c r="Q269" s="78"/>
      <c r="R269" s="78"/>
      <c r="S269" s="78"/>
      <c r="T269" s="78"/>
      <c r="U269" s="78"/>
      <c r="V269" s="78"/>
      <c r="W269" s="78"/>
      <c r="X269" s="78"/>
      <c r="Y269" s="78"/>
      <c r="Z269" s="78"/>
      <c r="AA269" s="78"/>
      <c r="AB269" s="78"/>
      <c r="AC269" s="78"/>
      <c r="AD269" s="78"/>
      <c r="AE269" s="78"/>
      <c r="AF269" s="78"/>
      <c r="AG269" s="78"/>
      <c r="AH269" s="78"/>
      <c r="AI269" s="78"/>
      <c r="AJ269" s="78"/>
      <c r="AK269" s="78"/>
      <c r="AL269" s="78"/>
      <c r="AM269" s="78"/>
      <c r="AN269" s="78"/>
      <c r="AO269" s="78"/>
      <c r="AP269" s="78"/>
      <c r="AQ269" s="78"/>
      <c r="AR269" s="78"/>
      <c r="AS269" s="78"/>
      <c r="AT269" s="78"/>
      <c r="AU269" s="78"/>
      <c r="AV269" s="78"/>
      <c r="AW269" s="78"/>
      <c r="AX269" s="78"/>
      <c r="AY269" s="78"/>
      <c r="AZ269" s="78"/>
      <c r="BA269" s="78"/>
      <c r="BB269" s="78"/>
      <c r="BC269" s="78"/>
      <c r="BD269" s="78"/>
      <c r="BE269" s="78"/>
      <c r="BF269" s="78"/>
      <c r="BG269" s="78"/>
      <c r="BH269" s="78"/>
      <c r="BI269" s="78"/>
      <c r="BJ269" s="78"/>
      <c r="BK269" s="78"/>
      <c r="BL269" s="78"/>
      <c r="BM269" s="78"/>
      <c r="BN269" s="78"/>
      <c r="BO269" s="78"/>
      <c r="BP269" s="78"/>
      <c r="BQ269" s="78"/>
      <c r="BR269" s="78"/>
      <c r="BS269" s="78"/>
      <c r="BT269" s="78"/>
      <c r="BU269" s="78"/>
      <c r="BV269" s="78"/>
      <c r="BW269" s="78"/>
      <c r="BX269" s="78"/>
      <c r="BY269" s="78"/>
      <c r="BZ269" s="78"/>
      <c r="CA269" s="78"/>
      <c r="CB269" s="78"/>
      <c r="CC269" s="78"/>
      <c r="CD269" s="78"/>
      <c r="CE269" s="78"/>
      <c r="CF269" s="78"/>
      <c r="CG269" s="78"/>
      <c r="CH269" s="78"/>
      <c r="CI269" s="78"/>
      <c r="CJ269" s="78"/>
      <c r="CK269" s="78"/>
      <c r="CL269" s="78"/>
      <c r="CM269" s="78"/>
      <c r="CN269" s="78"/>
      <c r="CO269" s="78"/>
      <c r="CP269" s="78"/>
      <c r="CQ269" s="78"/>
      <c r="CR269" s="78"/>
      <c r="CS269" s="78"/>
      <c r="CT269" s="78"/>
      <c r="CU269" s="78"/>
      <c r="CV269" s="78"/>
      <c r="CW269" s="78"/>
      <c r="CX269" s="78"/>
      <c r="CY269" s="78"/>
      <c r="CZ269" s="78"/>
      <c r="DA269" s="78"/>
      <c r="DB269" s="78"/>
      <c r="DC269" s="78"/>
      <c r="DD269" s="78"/>
      <c r="DE269" s="78"/>
      <c r="DF269" s="78"/>
      <c r="DG269" s="78"/>
      <c r="DH269" s="78"/>
      <c r="DI269" s="78"/>
      <c r="DJ269" s="78"/>
      <c r="DK269" s="78"/>
      <c r="DL269" s="78"/>
      <c r="DM269" s="78"/>
      <c r="DN269" s="78"/>
      <c r="DO269" s="78"/>
      <c r="DP269" s="78"/>
      <c r="DQ269" s="78"/>
      <c r="DR269" s="78"/>
      <c r="DS269" s="78"/>
      <c r="DT269" s="78"/>
      <c r="DU269" s="78"/>
      <c r="DV269" s="78"/>
      <c r="DW269" s="78"/>
      <c r="DX269" s="78"/>
      <c r="DY269" s="78"/>
      <c r="DZ269" s="78"/>
      <c r="EA269" s="78"/>
      <c r="EB269" s="78"/>
      <c r="EC269" s="78"/>
      <c r="ED269" s="78"/>
      <c r="EE269" s="78"/>
      <c r="EF269" s="78"/>
      <c r="EG269" s="78"/>
      <c r="EH269" s="78"/>
      <c r="EI269" s="78"/>
      <c r="EJ269" s="78"/>
      <c r="EK269" s="78"/>
      <c r="EL269" s="78"/>
      <c r="EM269" s="78"/>
      <c r="EN269" s="78"/>
      <c r="EO269" s="78"/>
      <c r="EP269" s="78"/>
      <c r="EQ269" s="78"/>
      <c r="ER269" s="78"/>
      <c r="ES269" s="78"/>
      <c r="ET269" s="78"/>
      <c r="EU269" s="78"/>
      <c r="EV269" s="78"/>
      <c r="EW269" s="78"/>
      <c r="EX269" s="78"/>
      <c r="EY269" s="78"/>
      <c r="EZ269" s="78"/>
      <c r="FA269" s="78"/>
      <c r="FB269" s="78"/>
      <c r="FC269" s="78"/>
      <c r="FD269" s="78"/>
      <c r="FE269" s="78"/>
      <c r="FF269" s="78"/>
      <c r="FG269" s="78"/>
      <c r="FH269" s="78"/>
      <c r="FI269" s="78"/>
      <c r="FJ269" s="78"/>
      <c r="FK269" s="78"/>
      <c r="FL269" s="78"/>
      <c r="FM269" s="78"/>
      <c r="FN269" s="78"/>
      <c r="FO269" s="78"/>
      <c r="FP269" s="78"/>
      <c r="FQ269" s="78"/>
      <c r="FR269" s="78"/>
      <c r="FS269" s="78"/>
      <c r="FT269" s="78"/>
      <c r="FU269" s="78"/>
    </row>
    <row r="270" spans="10:177" s="1" customFormat="1" ht="15.75">
      <c r="J270" s="78"/>
      <c r="K270" s="78"/>
      <c r="L270" s="78"/>
      <c r="M270" s="78"/>
      <c r="N270" s="78"/>
      <c r="O270" s="78"/>
      <c r="P270" s="78"/>
      <c r="Q270" s="78"/>
      <c r="R270" s="78"/>
      <c r="S270" s="78"/>
      <c r="T270" s="78"/>
      <c r="U270" s="78"/>
      <c r="V270" s="78"/>
      <c r="W270" s="78"/>
      <c r="X270" s="78"/>
      <c r="Y270" s="78"/>
      <c r="Z270" s="78"/>
      <c r="AA270" s="78"/>
      <c r="AB270" s="78"/>
      <c r="AC270" s="78"/>
      <c r="AD270" s="78"/>
      <c r="AE270" s="78"/>
      <c r="AF270" s="78"/>
      <c r="AG270" s="78"/>
      <c r="AH270" s="78"/>
      <c r="AI270" s="78"/>
      <c r="AJ270" s="78"/>
      <c r="AK270" s="78"/>
      <c r="AL270" s="78"/>
      <c r="AM270" s="78"/>
      <c r="AN270" s="78"/>
      <c r="AO270" s="78"/>
      <c r="AP270" s="78"/>
      <c r="AQ270" s="78"/>
      <c r="AR270" s="78"/>
      <c r="AS270" s="78"/>
      <c r="AT270" s="78"/>
      <c r="AU270" s="78"/>
      <c r="AV270" s="78"/>
      <c r="AW270" s="78"/>
      <c r="AX270" s="78"/>
      <c r="AY270" s="78"/>
      <c r="AZ270" s="78"/>
      <c r="BA270" s="78"/>
      <c r="BB270" s="78"/>
      <c r="BC270" s="78"/>
      <c r="BD270" s="78"/>
      <c r="BE270" s="78"/>
      <c r="BF270" s="78"/>
      <c r="BG270" s="78"/>
      <c r="BH270" s="78"/>
      <c r="BI270" s="78"/>
      <c r="BJ270" s="78"/>
      <c r="BK270" s="78"/>
      <c r="BL270" s="78"/>
      <c r="BM270" s="78"/>
      <c r="BN270" s="78"/>
      <c r="BO270" s="78"/>
      <c r="BP270" s="78"/>
      <c r="BQ270" s="78"/>
      <c r="BR270" s="78"/>
      <c r="BS270" s="78"/>
      <c r="BT270" s="78"/>
      <c r="BU270" s="78"/>
      <c r="BV270" s="78"/>
      <c r="BW270" s="78"/>
      <c r="BX270" s="78"/>
      <c r="BY270" s="78"/>
      <c r="BZ270" s="78"/>
      <c r="CA270" s="78"/>
      <c r="CB270" s="78"/>
      <c r="CC270" s="78"/>
      <c r="CD270" s="78"/>
      <c r="CE270" s="78"/>
      <c r="CF270" s="78"/>
      <c r="CG270" s="78"/>
      <c r="CH270" s="78"/>
      <c r="CI270" s="78"/>
      <c r="CJ270" s="78"/>
      <c r="CK270" s="78"/>
      <c r="CL270" s="78"/>
      <c r="CM270" s="78"/>
      <c r="CN270" s="78"/>
      <c r="CO270" s="78"/>
      <c r="CP270" s="78"/>
      <c r="CQ270" s="78"/>
      <c r="CR270" s="78"/>
      <c r="CS270" s="78"/>
      <c r="CT270" s="78"/>
      <c r="CU270" s="78"/>
      <c r="CV270" s="78"/>
      <c r="CW270" s="78"/>
      <c r="CX270" s="78"/>
      <c r="CY270" s="78"/>
      <c r="CZ270" s="78"/>
      <c r="DA270" s="78"/>
      <c r="DB270" s="78"/>
      <c r="DC270" s="78"/>
      <c r="DD270" s="78"/>
      <c r="DE270" s="78"/>
      <c r="DF270" s="78"/>
      <c r="DG270" s="78"/>
      <c r="DH270" s="78"/>
      <c r="DI270" s="78"/>
      <c r="DJ270" s="78"/>
      <c r="DK270" s="78"/>
      <c r="DL270" s="78"/>
      <c r="DM270" s="78"/>
      <c r="DN270" s="78"/>
      <c r="DO270" s="78"/>
      <c r="DP270" s="78"/>
      <c r="DQ270" s="78"/>
      <c r="DR270" s="78"/>
      <c r="DS270" s="78"/>
      <c r="DT270" s="78"/>
      <c r="DU270" s="78"/>
      <c r="DV270" s="78"/>
      <c r="DW270" s="78"/>
      <c r="DX270" s="78"/>
      <c r="DY270" s="78"/>
      <c r="DZ270" s="78"/>
      <c r="EA270" s="78"/>
      <c r="EB270" s="78"/>
      <c r="EC270" s="78"/>
      <c r="ED270" s="78"/>
      <c r="EE270" s="78"/>
      <c r="EF270" s="78"/>
      <c r="EG270" s="78"/>
      <c r="EH270" s="78"/>
      <c r="EI270" s="78"/>
      <c r="EJ270" s="78"/>
      <c r="EK270" s="78"/>
      <c r="EL270" s="78"/>
      <c r="EM270" s="78"/>
      <c r="EN270" s="78"/>
      <c r="EO270" s="78"/>
      <c r="EP270" s="78"/>
      <c r="EQ270" s="78"/>
      <c r="ER270" s="78"/>
      <c r="ES270" s="78"/>
      <c r="ET270" s="78"/>
      <c r="EU270" s="78"/>
      <c r="EV270" s="78"/>
      <c r="EW270" s="78"/>
      <c r="EX270" s="78"/>
      <c r="EY270" s="78"/>
      <c r="EZ270" s="78"/>
      <c r="FA270" s="78"/>
      <c r="FB270" s="78"/>
      <c r="FC270" s="78"/>
      <c r="FD270" s="78"/>
      <c r="FE270" s="78"/>
      <c r="FF270" s="78"/>
      <c r="FG270" s="78"/>
      <c r="FH270" s="78"/>
      <c r="FI270" s="78"/>
      <c r="FJ270" s="78"/>
      <c r="FK270" s="78"/>
      <c r="FL270" s="78"/>
      <c r="FM270" s="78"/>
      <c r="FN270" s="78"/>
      <c r="FO270" s="78"/>
      <c r="FP270" s="78"/>
      <c r="FQ270" s="78"/>
      <c r="FR270" s="78"/>
      <c r="FS270" s="78"/>
      <c r="FT270" s="78"/>
      <c r="FU270" s="78"/>
    </row>
    <row r="271" spans="10:177" s="1" customFormat="1" ht="15.75">
      <c r="J271" s="78"/>
      <c r="K271" s="78"/>
      <c r="L271" s="78"/>
      <c r="M271" s="78"/>
      <c r="N271" s="78"/>
      <c r="O271" s="78"/>
      <c r="P271" s="78"/>
      <c r="Q271" s="78"/>
      <c r="R271" s="78"/>
      <c r="S271" s="78"/>
      <c r="T271" s="78"/>
      <c r="U271" s="78"/>
      <c r="V271" s="78"/>
      <c r="W271" s="78"/>
      <c r="X271" s="78"/>
      <c r="Y271" s="78"/>
      <c r="Z271" s="78"/>
      <c r="AA271" s="78"/>
      <c r="AB271" s="78"/>
      <c r="AC271" s="78"/>
      <c r="AD271" s="78"/>
      <c r="AE271" s="78"/>
      <c r="AF271" s="78"/>
      <c r="AG271" s="78"/>
      <c r="AH271" s="78"/>
      <c r="AI271" s="78"/>
      <c r="AJ271" s="78"/>
      <c r="AK271" s="78"/>
      <c r="AL271" s="78"/>
      <c r="AM271" s="78"/>
      <c r="AN271" s="78"/>
      <c r="AO271" s="78"/>
      <c r="AP271" s="78"/>
      <c r="AQ271" s="78"/>
      <c r="AR271" s="78"/>
      <c r="AS271" s="78"/>
      <c r="AT271" s="78"/>
      <c r="AU271" s="78"/>
      <c r="AV271" s="78"/>
      <c r="AW271" s="78"/>
      <c r="AX271" s="78"/>
      <c r="AY271" s="78"/>
      <c r="AZ271" s="78"/>
      <c r="BA271" s="78"/>
      <c r="BB271" s="78"/>
      <c r="BC271" s="78"/>
      <c r="BD271" s="78"/>
      <c r="BE271" s="78"/>
      <c r="BF271" s="78"/>
      <c r="BG271" s="78"/>
      <c r="BH271" s="78"/>
      <c r="BI271" s="78"/>
      <c r="BJ271" s="78"/>
      <c r="BK271" s="78"/>
      <c r="BL271" s="78"/>
      <c r="BM271" s="78"/>
      <c r="BN271" s="78"/>
      <c r="BO271" s="78"/>
      <c r="BP271" s="78"/>
      <c r="BQ271" s="78"/>
      <c r="BR271" s="78"/>
      <c r="BS271" s="78"/>
      <c r="BT271" s="78"/>
      <c r="BU271" s="78"/>
      <c r="BV271" s="78"/>
      <c r="BW271" s="78"/>
      <c r="BX271" s="78"/>
      <c r="BY271" s="78"/>
      <c r="BZ271" s="78"/>
      <c r="CA271" s="78"/>
      <c r="CB271" s="78"/>
      <c r="CC271" s="78"/>
      <c r="CD271" s="78"/>
      <c r="CE271" s="78"/>
      <c r="CF271" s="78"/>
      <c r="CG271" s="78"/>
      <c r="CH271" s="78"/>
      <c r="CI271" s="78"/>
      <c r="CJ271" s="78"/>
      <c r="CK271" s="78"/>
      <c r="CL271" s="78"/>
      <c r="CM271" s="78"/>
      <c r="CN271" s="78"/>
      <c r="CO271" s="78"/>
      <c r="CP271" s="78"/>
      <c r="CQ271" s="78"/>
      <c r="CR271" s="78"/>
      <c r="CS271" s="78"/>
      <c r="CT271" s="78"/>
      <c r="CU271" s="78"/>
      <c r="CV271" s="78"/>
      <c r="CW271" s="78"/>
      <c r="CX271" s="78"/>
      <c r="CY271" s="78"/>
      <c r="CZ271" s="78"/>
      <c r="DA271" s="78"/>
      <c r="DB271" s="78"/>
      <c r="DC271" s="78"/>
      <c r="DD271" s="78"/>
      <c r="DE271" s="78"/>
      <c r="DF271" s="78"/>
      <c r="DG271" s="78"/>
      <c r="DH271" s="78"/>
      <c r="DI271" s="78"/>
      <c r="DJ271" s="78"/>
      <c r="DK271" s="78"/>
      <c r="DL271" s="78"/>
      <c r="DM271" s="78"/>
      <c r="DN271" s="78"/>
      <c r="DO271" s="78"/>
      <c r="DP271" s="78"/>
      <c r="DQ271" s="78"/>
      <c r="DR271" s="78"/>
      <c r="DS271" s="78"/>
      <c r="DT271" s="78"/>
      <c r="DU271" s="78"/>
      <c r="DV271" s="78"/>
      <c r="DW271" s="78"/>
      <c r="DX271" s="78"/>
      <c r="DY271" s="78"/>
      <c r="DZ271" s="78"/>
      <c r="EA271" s="78"/>
      <c r="EB271" s="78"/>
      <c r="EC271" s="78"/>
      <c r="ED271" s="78"/>
      <c r="EE271" s="78"/>
      <c r="EF271" s="78"/>
      <c r="EG271" s="78"/>
      <c r="EH271" s="78"/>
      <c r="EI271" s="78"/>
      <c r="EJ271" s="78"/>
      <c r="EK271" s="78"/>
      <c r="EL271" s="78"/>
      <c r="EM271" s="78"/>
      <c r="EN271" s="78"/>
      <c r="EO271" s="78"/>
      <c r="EP271" s="78"/>
      <c r="EQ271" s="78"/>
      <c r="ER271" s="78"/>
      <c r="ES271" s="78"/>
      <c r="ET271" s="78"/>
      <c r="EU271" s="78"/>
      <c r="EV271" s="78"/>
      <c r="EW271" s="78"/>
      <c r="EX271" s="78"/>
      <c r="EY271" s="78"/>
      <c r="EZ271" s="78"/>
      <c r="FA271" s="78"/>
      <c r="FB271" s="78"/>
      <c r="FC271" s="78"/>
      <c r="FD271" s="78"/>
      <c r="FE271" s="78"/>
      <c r="FF271" s="78"/>
      <c r="FG271" s="78"/>
      <c r="FH271" s="78"/>
      <c r="FI271" s="78"/>
      <c r="FJ271" s="78"/>
      <c r="FK271" s="78"/>
      <c r="FL271" s="78"/>
      <c r="FM271" s="78"/>
      <c r="FN271" s="78"/>
      <c r="FO271" s="78"/>
      <c r="FP271" s="78"/>
      <c r="FQ271" s="78"/>
      <c r="FR271" s="78"/>
      <c r="FS271" s="78"/>
      <c r="FT271" s="78"/>
      <c r="FU271" s="78"/>
    </row>
    <row r="272" spans="10:177" s="1" customFormat="1" ht="15.75">
      <c r="J272" s="78"/>
      <c r="K272" s="78"/>
      <c r="L272" s="78"/>
      <c r="M272" s="78"/>
      <c r="N272" s="78"/>
      <c r="O272" s="78"/>
      <c r="P272" s="78"/>
      <c r="Q272" s="78"/>
      <c r="R272" s="78"/>
      <c r="S272" s="78"/>
      <c r="T272" s="78"/>
      <c r="U272" s="78"/>
      <c r="V272" s="78"/>
      <c r="W272" s="78"/>
      <c r="X272" s="78"/>
      <c r="Y272" s="78"/>
      <c r="Z272" s="78"/>
      <c r="AA272" s="78"/>
      <c r="AB272" s="78"/>
      <c r="AC272" s="78"/>
      <c r="AD272" s="78"/>
      <c r="AE272" s="78"/>
      <c r="AF272" s="78"/>
      <c r="AG272" s="78"/>
      <c r="AH272" s="78"/>
      <c r="AI272" s="78"/>
      <c r="AJ272" s="78"/>
      <c r="AK272" s="78"/>
      <c r="AL272" s="78"/>
      <c r="AM272" s="78"/>
      <c r="AN272" s="78"/>
      <c r="AO272" s="78"/>
      <c r="AP272" s="78"/>
      <c r="AQ272" s="78"/>
      <c r="AR272" s="78"/>
      <c r="AS272" s="78"/>
      <c r="AT272" s="78"/>
      <c r="AU272" s="78"/>
      <c r="AV272" s="78"/>
      <c r="AW272" s="78"/>
      <c r="AX272" s="78"/>
      <c r="AY272" s="78"/>
      <c r="AZ272" s="78"/>
      <c r="BA272" s="78"/>
      <c r="BB272" s="78"/>
      <c r="BC272" s="78"/>
      <c r="BD272" s="78"/>
      <c r="BE272" s="78"/>
      <c r="BF272" s="78"/>
      <c r="BG272" s="78"/>
      <c r="BH272" s="78"/>
      <c r="BI272" s="78"/>
      <c r="BJ272" s="78"/>
      <c r="BK272" s="78"/>
      <c r="BL272" s="78"/>
      <c r="BM272" s="78"/>
      <c r="BN272" s="78"/>
      <c r="BO272" s="78"/>
      <c r="BP272" s="78"/>
      <c r="BQ272" s="78"/>
      <c r="BR272" s="78"/>
      <c r="BS272" s="78"/>
      <c r="BT272" s="78"/>
      <c r="BU272" s="78"/>
      <c r="BV272" s="78"/>
      <c r="BW272" s="78"/>
      <c r="BX272" s="78"/>
      <c r="BY272" s="78"/>
      <c r="BZ272" s="78"/>
      <c r="CA272" s="78"/>
      <c r="CB272" s="78"/>
      <c r="CC272" s="78"/>
      <c r="CD272" s="78"/>
      <c r="CE272" s="78"/>
      <c r="CF272" s="78"/>
      <c r="CG272" s="78"/>
      <c r="CH272" s="78"/>
      <c r="CI272" s="78"/>
      <c r="CJ272" s="78"/>
      <c r="CK272" s="78"/>
      <c r="CL272" s="78"/>
      <c r="CM272" s="78"/>
      <c r="CN272" s="78"/>
      <c r="CO272" s="78"/>
      <c r="CP272" s="78"/>
      <c r="CQ272" s="78"/>
      <c r="CR272" s="78"/>
      <c r="CS272" s="78"/>
      <c r="CT272" s="78"/>
      <c r="CU272" s="78"/>
      <c r="CV272" s="78"/>
      <c r="CW272" s="78"/>
      <c r="CX272" s="78"/>
      <c r="CY272" s="78"/>
      <c r="CZ272" s="78"/>
      <c r="DA272" s="78"/>
      <c r="DB272" s="78"/>
      <c r="DC272" s="78"/>
      <c r="DD272" s="78"/>
      <c r="DE272" s="78"/>
      <c r="DF272" s="78"/>
      <c r="DG272" s="78"/>
      <c r="DH272" s="78"/>
      <c r="DI272" s="78"/>
      <c r="DJ272" s="78"/>
      <c r="DK272" s="78"/>
      <c r="DL272" s="78"/>
      <c r="DM272" s="78"/>
      <c r="DN272" s="78"/>
      <c r="DO272" s="78"/>
      <c r="DP272" s="78"/>
      <c r="DQ272" s="78"/>
      <c r="DR272" s="78"/>
      <c r="DS272" s="78"/>
      <c r="DT272" s="78"/>
      <c r="DU272" s="78"/>
      <c r="DV272" s="78"/>
      <c r="DW272" s="78"/>
      <c r="DX272" s="78"/>
      <c r="DY272" s="78"/>
      <c r="DZ272" s="78"/>
      <c r="EA272" s="78"/>
      <c r="EB272" s="78"/>
      <c r="EC272" s="78"/>
      <c r="ED272" s="78"/>
      <c r="EE272" s="78"/>
      <c r="EF272" s="78"/>
      <c r="EG272" s="78"/>
      <c r="EH272" s="78"/>
      <c r="EI272" s="78"/>
      <c r="EJ272" s="78"/>
      <c r="EK272" s="78"/>
      <c r="EL272" s="78"/>
      <c r="EM272" s="78"/>
      <c r="EN272" s="78"/>
      <c r="EO272" s="78"/>
      <c r="EP272" s="78"/>
      <c r="EQ272" s="78"/>
      <c r="ER272" s="78"/>
      <c r="ES272" s="78"/>
      <c r="ET272" s="78"/>
      <c r="EU272" s="78"/>
      <c r="EV272" s="78"/>
      <c r="EW272" s="78"/>
      <c r="EX272" s="78"/>
      <c r="EY272" s="78"/>
      <c r="EZ272" s="78"/>
      <c r="FA272" s="78"/>
      <c r="FB272" s="78"/>
      <c r="FC272" s="78"/>
      <c r="FD272" s="78"/>
      <c r="FE272" s="78"/>
      <c r="FF272" s="78"/>
      <c r="FG272" s="78"/>
      <c r="FH272" s="78"/>
      <c r="FI272" s="78"/>
      <c r="FJ272" s="78"/>
      <c r="FK272" s="78"/>
      <c r="FL272" s="78"/>
      <c r="FM272" s="78"/>
      <c r="FN272" s="78"/>
      <c r="FO272" s="78"/>
      <c r="FP272" s="78"/>
      <c r="FQ272" s="78"/>
      <c r="FR272" s="78"/>
      <c r="FS272" s="78"/>
      <c r="FT272" s="78"/>
      <c r="FU272" s="78"/>
    </row>
    <row r="273" spans="10:177" s="1" customFormat="1" ht="15.75">
      <c r="J273" s="78"/>
      <c r="K273" s="78"/>
      <c r="L273" s="78"/>
      <c r="M273" s="78"/>
      <c r="N273" s="78"/>
      <c r="O273" s="78"/>
      <c r="P273" s="78"/>
      <c r="Q273" s="78"/>
      <c r="R273" s="78"/>
      <c r="S273" s="78"/>
      <c r="T273" s="78"/>
      <c r="U273" s="78"/>
      <c r="V273" s="78"/>
      <c r="W273" s="78"/>
      <c r="X273" s="78"/>
      <c r="Y273" s="78"/>
      <c r="Z273" s="78"/>
      <c r="AA273" s="78"/>
      <c r="AB273" s="78"/>
      <c r="AC273" s="78"/>
      <c r="AD273" s="78"/>
      <c r="AE273" s="78"/>
      <c r="AF273" s="78"/>
      <c r="AG273" s="78"/>
      <c r="AH273" s="78"/>
      <c r="AI273" s="78"/>
      <c r="AJ273" s="78"/>
      <c r="AK273" s="78"/>
      <c r="AL273" s="78"/>
      <c r="AM273" s="78"/>
      <c r="AN273" s="78"/>
      <c r="AO273" s="78"/>
      <c r="AP273" s="78"/>
      <c r="AQ273" s="78"/>
      <c r="AR273" s="78"/>
      <c r="AS273" s="78"/>
      <c r="AT273" s="78"/>
      <c r="AU273" s="78"/>
      <c r="AV273" s="78"/>
      <c r="AW273" s="78"/>
      <c r="AX273" s="78"/>
      <c r="AY273" s="78"/>
      <c r="AZ273" s="78"/>
      <c r="BA273" s="78"/>
      <c r="BB273" s="78"/>
      <c r="BC273" s="78"/>
      <c r="BD273" s="78"/>
      <c r="BE273" s="78"/>
      <c r="BF273" s="78"/>
      <c r="BG273" s="78"/>
      <c r="BH273" s="78"/>
      <c r="BI273" s="78"/>
      <c r="BJ273" s="78"/>
      <c r="BK273" s="78"/>
      <c r="BL273" s="78"/>
      <c r="BM273" s="78"/>
      <c r="BN273" s="78"/>
      <c r="BO273" s="78"/>
      <c r="BP273" s="78"/>
      <c r="BQ273" s="78"/>
      <c r="BR273" s="78"/>
      <c r="BS273" s="78"/>
      <c r="BT273" s="78"/>
      <c r="BU273" s="78"/>
      <c r="BV273" s="78"/>
      <c r="BW273" s="78"/>
      <c r="BX273" s="78"/>
      <c r="BY273" s="78"/>
      <c r="BZ273" s="78"/>
      <c r="CA273" s="78"/>
      <c r="CB273" s="78"/>
      <c r="CC273" s="78"/>
      <c r="CD273" s="78"/>
      <c r="CE273" s="78"/>
      <c r="CF273" s="78"/>
      <c r="CG273" s="78"/>
      <c r="CH273" s="78"/>
      <c r="CI273" s="78"/>
      <c r="CJ273" s="78"/>
      <c r="CK273" s="78"/>
      <c r="CL273" s="78"/>
      <c r="CM273" s="78"/>
      <c r="CN273" s="78"/>
      <c r="CO273" s="78"/>
      <c r="CP273" s="78"/>
      <c r="CQ273" s="78"/>
      <c r="CR273" s="78"/>
      <c r="CS273" s="78"/>
      <c r="CT273" s="78"/>
      <c r="CU273" s="78"/>
      <c r="CV273" s="78"/>
      <c r="CW273" s="78"/>
      <c r="CX273" s="78"/>
      <c r="CY273" s="78"/>
      <c r="CZ273" s="78"/>
      <c r="DA273" s="78"/>
      <c r="DB273" s="78"/>
      <c r="DC273" s="78"/>
      <c r="DD273" s="78"/>
      <c r="DE273" s="78"/>
      <c r="DF273" s="78"/>
      <c r="DG273" s="78"/>
      <c r="DH273" s="78"/>
      <c r="DI273" s="78"/>
      <c r="DJ273" s="78"/>
      <c r="DK273" s="78"/>
      <c r="DL273" s="78"/>
      <c r="DM273" s="78"/>
      <c r="DN273" s="78"/>
      <c r="DO273" s="78"/>
      <c r="DP273" s="78"/>
      <c r="DQ273" s="78"/>
      <c r="DR273" s="78"/>
      <c r="DS273" s="78"/>
      <c r="DT273" s="78"/>
      <c r="DU273" s="78"/>
      <c r="DV273" s="78"/>
      <c r="DW273" s="78"/>
      <c r="DX273" s="78"/>
      <c r="DY273" s="78"/>
      <c r="DZ273" s="78"/>
      <c r="EA273" s="78"/>
      <c r="EB273" s="78"/>
      <c r="EC273" s="78"/>
      <c r="ED273" s="78"/>
      <c r="EE273" s="78"/>
      <c r="EF273" s="78"/>
      <c r="EG273" s="78"/>
      <c r="EH273" s="78"/>
      <c r="EI273" s="78"/>
      <c r="EJ273" s="78"/>
      <c r="EK273" s="78"/>
      <c r="EL273" s="78"/>
      <c r="EM273" s="78"/>
      <c r="EN273" s="78"/>
      <c r="EO273" s="78"/>
      <c r="EP273" s="78"/>
      <c r="EQ273" s="78"/>
      <c r="ER273" s="78"/>
      <c r="ES273" s="78"/>
      <c r="ET273" s="78"/>
      <c r="EU273" s="78"/>
      <c r="EV273" s="78"/>
      <c r="EW273" s="78"/>
      <c r="EX273" s="78"/>
      <c r="EY273" s="78"/>
      <c r="EZ273" s="78"/>
      <c r="FA273" s="78"/>
      <c r="FB273" s="78"/>
      <c r="FC273" s="78"/>
      <c r="FD273" s="78"/>
      <c r="FE273" s="78"/>
      <c r="FF273" s="78"/>
      <c r="FG273" s="78"/>
      <c r="FH273" s="78"/>
      <c r="FI273" s="78"/>
      <c r="FJ273" s="78"/>
      <c r="FK273" s="78"/>
      <c r="FL273" s="78"/>
      <c r="FM273" s="78"/>
      <c r="FN273" s="78"/>
      <c r="FO273" s="78"/>
      <c r="FP273" s="78"/>
      <c r="FQ273" s="78"/>
      <c r="FR273" s="78"/>
      <c r="FS273" s="78"/>
      <c r="FT273" s="78"/>
      <c r="FU273" s="78"/>
    </row>
    <row r="274" spans="10:177" s="1" customFormat="1" ht="15.75">
      <c r="J274" s="78"/>
      <c r="K274" s="78"/>
      <c r="L274" s="78"/>
      <c r="M274" s="78"/>
      <c r="N274" s="78"/>
      <c r="O274" s="78"/>
      <c r="P274" s="78"/>
      <c r="Q274" s="78"/>
      <c r="R274" s="78"/>
      <c r="S274" s="78"/>
      <c r="T274" s="78"/>
      <c r="U274" s="78"/>
      <c r="V274" s="78"/>
      <c r="W274" s="78"/>
      <c r="X274" s="78"/>
      <c r="Y274" s="78"/>
      <c r="Z274" s="78"/>
      <c r="AA274" s="78"/>
      <c r="AB274" s="78"/>
      <c r="AC274" s="78"/>
      <c r="AD274" s="78"/>
      <c r="AE274" s="78"/>
      <c r="AF274" s="78"/>
      <c r="AG274" s="78"/>
      <c r="AH274" s="78"/>
      <c r="AI274" s="78"/>
      <c r="AJ274" s="78"/>
      <c r="AK274" s="78"/>
      <c r="AL274" s="78"/>
      <c r="AM274" s="78"/>
      <c r="AN274" s="78"/>
      <c r="AO274" s="78"/>
      <c r="AP274" s="78"/>
      <c r="AQ274" s="78"/>
      <c r="AR274" s="78"/>
      <c r="AS274" s="78"/>
      <c r="AT274" s="78"/>
      <c r="AU274" s="78"/>
      <c r="AV274" s="78"/>
      <c r="AW274" s="78"/>
      <c r="AX274" s="78"/>
      <c r="AY274" s="78"/>
      <c r="AZ274" s="78"/>
      <c r="BA274" s="78"/>
      <c r="BB274" s="78"/>
      <c r="BC274" s="78"/>
      <c r="BD274" s="78"/>
      <c r="BE274" s="78"/>
      <c r="BF274" s="78"/>
      <c r="BG274" s="78"/>
      <c r="BH274" s="78"/>
      <c r="BI274" s="78"/>
      <c r="BJ274" s="78"/>
      <c r="BK274" s="78"/>
      <c r="BL274" s="78"/>
      <c r="BM274" s="78"/>
      <c r="BN274" s="78"/>
      <c r="BO274" s="78"/>
      <c r="BP274" s="78"/>
      <c r="BQ274" s="78"/>
      <c r="BR274" s="78"/>
      <c r="BS274" s="78"/>
      <c r="BT274" s="78"/>
      <c r="BU274" s="78"/>
      <c r="BV274" s="78"/>
      <c r="BW274" s="78"/>
      <c r="BX274" s="78"/>
      <c r="BY274" s="78"/>
      <c r="BZ274" s="78"/>
      <c r="CA274" s="78"/>
      <c r="CB274" s="78"/>
      <c r="CC274" s="78"/>
      <c r="CD274" s="78"/>
      <c r="CE274" s="78"/>
      <c r="CF274" s="78"/>
      <c r="CG274" s="78"/>
      <c r="CH274" s="78"/>
      <c r="CI274" s="78"/>
      <c r="CJ274" s="78"/>
      <c r="CK274" s="78"/>
      <c r="CL274" s="78"/>
      <c r="CM274" s="78"/>
      <c r="CN274" s="78"/>
      <c r="CO274" s="78"/>
      <c r="CP274" s="78"/>
      <c r="CQ274" s="78"/>
      <c r="CR274" s="78"/>
      <c r="CS274" s="78"/>
      <c r="CT274" s="78"/>
      <c r="CU274" s="78"/>
      <c r="CV274" s="78"/>
      <c r="CW274" s="78"/>
      <c r="CX274" s="78"/>
      <c r="CY274" s="78"/>
      <c r="CZ274" s="78"/>
      <c r="DA274" s="78"/>
      <c r="DB274" s="78"/>
      <c r="DC274" s="78"/>
      <c r="DD274" s="78"/>
      <c r="DE274" s="78"/>
      <c r="DF274" s="78"/>
      <c r="DG274" s="78"/>
      <c r="DH274" s="78"/>
      <c r="DI274" s="78"/>
      <c r="DJ274" s="78"/>
      <c r="DK274" s="78"/>
      <c r="DL274" s="78"/>
      <c r="DM274" s="78"/>
      <c r="DN274" s="78"/>
      <c r="DO274" s="78"/>
      <c r="DP274" s="78"/>
      <c r="DQ274" s="78"/>
      <c r="DR274" s="78"/>
      <c r="DS274" s="78"/>
      <c r="DT274" s="78"/>
      <c r="DU274" s="78"/>
      <c r="DV274" s="78"/>
      <c r="DW274" s="78"/>
      <c r="DX274" s="78"/>
      <c r="DY274" s="78"/>
      <c r="DZ274" s="78"/>
      <c r="EA274" s="78"/>
      <c r="EB274" s="78"/>
      <c r="EC274" s="78"/>
      <c r="ED274" s="78"/>
      <c r="EE274" s="78"/>
      <c r="EF274" s="78"/>
      <c r="EG274" s="78"/>
      <c r="EH274" s="78"/>
      <c r="EI274" s="78"/>
      <c r="EJ274" s="78"/>
      <c r="EK274" s="78"/>
      <c r="EL274" s="78"/>
      <c r="EM274" s="78"/>
      <c r="EN274" s="78"/>
      <c r="EO274" s="78"/>
      <c r="EP274" s="78"/>
      <c r="EQ274" s="78"/>
      <c r="ER274" s="78"/>
      <c r="ES274" s="78"/>
      <c r="ET274" s="78"/>
      <c r="EU274" s="78"/>
      <c r="EV274" s="78"/>
      <c r="EW274" s="78"/>
      <c r="EX274" s="78"/>
      <c r="EY274" s="78"/>
      <c r="EZ274" s="78"/>
      <c r="FA274" s="78"/>
      <c r="FB274" s="78"/>
      <c r="FC274" s="78"/>
      <c r="FD274" s="78"/>
      <c r="FE274" s="78"/>
      <c r="FF274" s="78"/>
      <c r="FG274" s="78"/>
      <c r="FH274" s="78"/>
      <c r="FI274" s="78"/>
      <c r="FJ274" s="78"/>
      <c r="FK274" s="78"/>
      <c r="FL274" s="78"/>
      <c r="FM274" s="78"/>
      <c r="FN274" s="78"/>
      <c r="FO274" s="78"/>
      <c r="FP274" s="78"/>
      <c r="FQ274" s="78"/>
      <c r="FR274" s="78"/>
      <c r="FS274" s="78"/>
      <c r="FT274" s="78"/>
      <c r="FU274" s="78"/>
    </row>
    <row r="275" spans="10:177" s="1" customFormat="1" ht="15.75">
      <c r="J275" s="78"/>
      <c r="K275" s="78"/>
      <c r="L275" s="78"/>
      <c r="M275" s="78"/>
      <c r="N275" s="78"/>
      <c r="O275" s="78"/>
      <c r="P275" s="78"/>
      <c r="Q275" s="78"/>
      <c r="R275" s="78"/>
      <c r="S275" s="78"/>
      <c r="T275" s="78"/>
      <c r="U275" s="78"/>
      <c r="V275" s="78"/>
      <c r="W275" s="78"/>
      <c r="X275" s="78"/>
      <c r="Y275" s="78"/>
      <c r="Z275" s="78"/>
      <c r="AA275" s="78"/>
      <c r="AB275" s="78"/>
      <c r="AC275" s="78"/>
      <c r="AD275" s="78"/>
      <c r="AE275" s="78"/>
      <c r="AF275" s="78"/>
      <c r="AG275" s="78"/>
      <c r="AH275" s="78"/>
      <c r="AI275" s="78"/>
      <c r="AJ275" s="78"/>
      <c r="AK275" s="78"/>
      <c r="AL275" s="78"/>
      <c r="AM275" s="78"/>
      <c r="AN275" s="78"/>
      <c r="AO275" s="78"/>
      <c r="AP275" s="78"/>
      <c r="AQ275" s="78"/>
      <c r="AR275" s="78"/>
      <c r="AS275" s="78"/>
      <c r="AT275" s="78"/>
      <c r="AU275" s="78"/>
      <c r="AV275" s="78"/>
      <c r="AW275" s="78"/>
      <c r="AX275" s="78"/>
      <c r="AY275" s="78"/>
      <c r="AZ275" s="78"/>
      <c r="BA275" s="78"/>
      <c r="BB275" s="78"/>
      <c r="BC275" s="78"/>
      <c r="BD275" s="78"/>
      <c r="BE275" s="78"/>
      <c r="BF275" s="78"/>
      <c r="BG275" s="78"/>
      <c r="BH275" s="78"/>
      <c r="BI275" s="78"/>
      <c r="BJ275" s="78"/>
      <c r="BK275" s="78"/>
      <c r="BL275" s="78"/>
      <c r="BM275" s="78"/>
      <c r="BN275" s="78"/>
      <c r="BO275" s="78"/>
      <c r="BP275" s="78"/>
      <c r="BQ275" s="78"/>
      <c r="BR275" s="78"/>
      <c r="BS275" s="78"/>
      <c r="BT275" s="78"/>
      <c r="BU275" s="78"/>
      <c r="BV275" s="78"/>
      <c r="BW275" s="78"/>
      <c r="BX275" s="78"/>
      <c r="BY275" s="78"/>
      <c r="BZ275" s="78"/>
      <c r="CA275" s="78"/>
      <c r="CB275" s="78"/>
      <c r="CC275" s="78"/>
      <c r="CD275" s="78"/>
      <c r="CE275" s="78"/>
      <c r="CF275" s="78"/>
      <c r="CG275" s="78"/>
      <c r="CH275" s="78"/>
      <c r="CI275" s="78"/>
      <c r="CJ275" s="78"/>
      <c r="CK275" s="78"/>
      <c r="CL275" s="78"/>
      <c r="CM275" s="78"/>
      <c r="CN275" s="78"/>
      <c r="CO275" s="78"/>
      <c r="CP275" s="78"/>
      <c r="CQ275" s="78"/>
      <c r="CR275" s="78"/>
      <c r="CS275" s="78"/>
      <c r="CT275" s="78"/>
      <c r="CU275" s="78"/>
      <c r="CV275" s="78"/>
      <c r="CW275" s="78"/>
      <c r="CX275" s="78"/>
      <c r="CY275" s="78"/>
      <c r="CZ275" s="78"/>
      <c r="DA275" s="78"/>
      <c r="DB275" s="78"/>
      <c r="DC275" s="78"/>
      <c r="DD275" s="78"/>
      <c r="DE275" s="78"/>
      <c r="DF275" s="78"/>
      <c r="DG275" s="78"/>
      <c r="DH275" s="78"/>
      <c r="DI275" s="78"/>
      <c r="DJ275" s="78"/>
      <c r="DK275" s="78"/>
      <c r="DL275" s="78"/>
      <c r="DM275" s="78"/>
      <c r="DN275" s="78"/>
      <c r="DO275" s="78"/>
      <c r="DP275" s="78"/>
      <c r="DQ275" s="78"/>
      <c r="DR275" s="78"/>
      <c r="DS275" s="78"/>
      <c r="DT275" s="78"/>
      <c r="DU275" s="78"/>
      <c r="DV275" s="78"/>
      <c r="DW275" s="78"/>
      <c r="DX275" s="78"/>
      <c r="DY275" s="78"/>
      <c r="DZ275" s="78"/>
      <c r="EA275" s="78"/>
      <c r="EB275" s="78"/>
      <c r="EC275" s="78"/>
      <c r="ED275" s="78"/>
      <c r="EE275" s="78"/>
      <c r="EF275" s="78"/>
      <c r="EG275" s="78"/>
      <c r="EH275" s="78"/>
      <c r="EI275" s="78"/>
      <c r="EJ275" s="78"/>
      <c r="EK275" s="78"/>
      <c r="EL275" s="78"/>
      <c r="EM275" s="78"/>
      <c r="EN275" s="78"/>
      <c r="EO275" s="78"/>
      <c r="EP275" s="78"/>
      <c r="EQ275" s="78"/>
      <c r="ER275" s="78"/>
      <c r="ES275" s="78"/>
      <c r="ET275" s="78"/>
      <c r="EU275" s="78"/>
      <c r="EV275" s="78"/>
      <c r="EW275" s="78"/>
      <c r="EX275" s="78"/>
      <c r="EY275" s="78"/>
      <c r="EZ275" s="78"/>
      <c r="FA275" s="78"/>
      <c r="FB275" s="78"/>
      <c r="FC275" s="78"/>
      <c r="FD275" s="78"/>
      <c r="FE275" s="78"/>
      <c r="FF275" s="78"/>
      <c r="FG275" s="78"/>
      <c r="FH275" s="78"/>
      <c r="FI275" s="78"/>
      <c r="FJ275" s="78"/>
      <c r="FK275" s="78"/>
      <c r="FL275" s="78"/>
      <c r="FM275" s="78"/>
      <c r="FN275" s="78"/>
      <c r="FO275" s="78"/>
      <c r="FP275" s="78"/>
      <c r="FQ275" s="78"/>
      <c r="FR275" s="78"/>
      <c r="FS275" s="78"/>
      <c r="FT275" s="78"/>
      <c r="FU275" s="78"/>
    </row>
    <row r="276" spans="10:177" s="1" customFormat="1" ht="15.75">
      <c r="J276" s="78"/>
      <c r="K276" s="78"/>
      <c r="L276" s="78"/>
      <c r="M276" s="78"/>
      <c r="N276" s="78"/>
      <c r="O276" s="78"/>
      <c r="P276" s="78"/>
      <c r="Q276" s="78"/>
      <c r="R276" s="78"/>
      <c r="S276" s="78"/>
      <c r="T276" s="78"/>
      <c r="U276" s="78"/>
      <c r="V276" s="78"/>
      <c r="W276" s="78"/>
      <c r="X276" s="78"/>
      <c r="Y276" s="78"/>
      <c r="Z276" s="78"/>
      <c r="AA276" s="78"/>
      <c r="AB276" s="78"/>
      <c r="AC276" s="78"/>
      <c r="AD276" s="78"/>
      <c r="AE276" s="78"/>
      <c r="AF276" s="78"/>
      <c r="AG276" s="78"/>
      <c r="AH276" s="78"/>
      <c r="AI276" s="78"/>
      <c r="AJ276" s="78"/>
      <c r="AK276" s="78"/>
      <c r="AL276" s="78"/>
      <c r="AM276" s="78"/>
      <c r="AN276" s="78"/>
      <c r="AO276" s="78"/>
      <c r="AP276" s="78"/>
      <c r="AQ276" s="78"/>
      <c r="AR276" s="78"/>
      <c r="AS276" s="78"/>
      <c r="AT276" s="78"/>
      <c r="AU276" s="78"/>
      <c r="AV276" s="78"/>
      <c r="AW276" s="78"/>
      <c r="AX276" s="78"/>
      <c r="AY276" s="78"/>
      <c r="AZ276" s="78"/>
      <c r="BA276" s="78"/>
      <c r="BB276" s="78"/>
      <c r="BC276" s="78"/>
      <c r="BD276" s="78"/>
      <c r="BE276" s="78"/>
      <c r="BF276" s="78"/>
      <c r="BG276" s="78"/>
      <c r="BH276" s="78"/>
      <c r="BI276" s="78"/>
      <c r="BJ276" s="78"/>
      <c r="BK276" s="78"/>
      <c r="BL276" s="78"/>
      <c r="BM276" s="78"/>
      <c r="BN276" s="78"/>
      <c r="BO276" s="78"/>
      <c r="BP276" s="78"/>
      <c r="BQ276" s="78"/>
      <c r="BR276" s="78"/>
      <c r="BS276" s="78"/>
      <c r="BT276" s="78"/>
      <c r="BU276" s="78"/>
      <c r="BV276" s="78"/>
      <c r="BW276" s="78"/>
      <c r="BX276" s="78"/>
      <c r="BY276" s="78"/>
      <c r="BZ276" s="78"/>
      <c r="CA276" s="78"/>
      <c r="CB276" s="78"/>
      <c r="CC276" s="78"/>
      <c r="CD276" s="78"/>
      <c r="CE276" s="78"/>
      <c r="CF276" s="78"/>
      <c r="CG276" s="78"/>
      <c r="CH276" s="78"/>
      <c r="CI276" s="78"/>
      <c r="CJ276" s="78"/>
      <c r="CK276" s="78"/>
      <c r="CL276" s="78"/>
      <c r="CM276" s="78"/>
      <c r="CN276" s="78"/>
      <c r="CO276" s="78"/>
      <c r="CP276" s="78"/>
      <c r="CQ276" s="78"/>
      <c r="CR276" s="78"/>
      <c r="CS276" s="78"/>
      <c r="CT276" s="78"/>
      <c r="CU276" s="78"/>
      <c r="CV276" s="78"/>
      <c r="CW276" s="78"/>
      <c r="CX276" s="78"/>
      <c r="CY276" s="78"/>
      <c r="CZ276" s="78"/>
      <c r="DA276" s="78"/>
      <c r="DB276" s="78"/>
      <c r="DC276" s="78"/>
      <c r="DD276" s="78"/>
      <c r="DE276" s="78"/>
      <c r="DF276" s="78"/>
      <c r="DG276" s="78"/>
      <c r="DH276" s="78"/>
      <c r="DI276" s="78"/>
      <c r="DJ276" s="78"/>
      <c r="DK276" s="78"/>
      <c r="DL276" s="78"/>
      <c r="DM276" s="78"/>
      <c r="DN276" s="78"/>
      <c r="DO276" s="78"/>
      <c r="DP276" s="78"/>
      <c r="DQ276" s="78"/>
      <c r="DR276" s="78"/>
      <c r="DS276" s="78"/>
      <c r="DT276" s="78"/>
      <c r="DU276" s="78"/>
      <c r="DV276" s="78"/>
      <c r="DW276" s="78"/>
      <c r="DX276" s="78"/>
      <c r="DY276" s="78"/>
      <c r="DZ276" s="78"/>
      <c r="EA276" s="78"/>
      <c r="EB276" s="78"/>
      <c r="EC276" s="78"/>
      <c r="ED276" s="78"/>
      <c r="EE276" s="78"/>
      <c r="EF276" s="78"/>
      <c r="EG276" s="78"/>
      <c r="EH276" s="78"/>
      <c r="EI276" s="78"/>
      <c r="EJ276" s="78"/>
      <c r="EK276" s="78"/>
      <c r="EL276" s="78"/>
      <c r="EM276" s="78"/>
      <c r="EN276" s="78"/>
      <c r="EO276" s="78"/>
      <c r="EP276" s="78"/>
      <c r="EQ276" s="78"/>
      <c r="ER276" s="78"/>
      <c r="ES276" s="78"/>
      <c r="ET276" s="78"/>
      <c r="EU276" s="78"/>
      <c r="EV276" s="78"/>
      <c r="EW276" s="78"/>
      <c r="EX276" s="78"/>
      <c r="EY276" s="78"/>
      <c r="EZ276" s="78"/>
      <c r="FA276" s="78"/>
      <c r="FB276" s="78"/>
      <c r="FC276" s="78"/>
      <c r="FD276" s="78"/>
      <c r="FE276" s="78"/>
      <c r="FF276" s="78"/>
      <c r="FG276" s="78"/>
      <c r="FH276" s="78"/>
      <c r="FI276" s="78"/>
      <c r="FJ276" s="78"/>
      <c r="FK276" s="78"/>
      <c r="FL276" s="78"/>
      <c r="FM276" s="78"/>
      <c r="FN276" s="78"/>
      <c r="FO276" s="78"/>
      <c r="FP276" s="78"/>
      <c r="FQ276" s="78"/>
      <c r="FR276" s="78"/>
      <c r="FS276" s="78"/>
      <c r="FT276" s="78"/>
      <c r="FU276" s="78"/>
    </row>
    <row r="277" spans="10:177" s="1" customFormat="1" ht="15.75">
      <c r="J277" s="78"/>
      <c r="K277" s="78"/>
      <c r="L277" s="78"/>
      <c r="M277" s="78"/>
      <c r="N277" s="78"/>
      <c r="O277" s="78"/>
      <c r="P277" s="78"/>
      <c r="Q277" s="78"/>
      <c r="R277" s="78"/>
      <c r="S277" s="78"/>
      <c r="T277" s="78"/>
      <c r="U277" s="78"/>
      <c r="V277" s="78"/>
      <c r="W277" s="78"/>
      <c r="X277" s="78"/>
      <c r="Y277" s="78"/>
      <c r="Z277" s="78"/>
      <c r="AA277" s="78"/>
      <c r="AB277" s="78"/>
      <c r="AC277" s="78"/>
      <c r="AD277" s="78"/>
      <c r="AE277" s="78"/>
      <c r="AF277" s="78"/>
      <c r="AG277" s="78"/>
      <c r="AH277" s="78"/>
      <c r="AI277" s="78"/>
      <c r="AJ277" s="78"/>
      <c r="AK277" s="78"/>
      <c r="AL277" s="78"/>
      <c r="AM277" s="78"/>
      <c r="AN277" s="78"/>
      <c r="AO277" s="78"/>
      <c r="AP277" s="78"/>
      <c r="AQ277" s="78"/>
      <c r="AR277" s="78"/>
      <c r="AS277" s="78"/>
      <c r="AT277" s="78"/>
      <c r="AU277" s="78"/>
      <c r="AV277" s="78"/>
      <c r="AW277" s="78"/>
      <c r="AX277" s="78"/>
      <c r="AY277" s="78"/>
      <c r="AZ277" s="78"/>
      <c r="BA277" s="78"/>
      <c r="BB277" s="78"/>
      <c r="BC277" s="78"/>
      <c r="BD277" s="78"/>
      <c r="BE277" s="78"/>
      <c r="BF277" s="78"/>
      <c r="BG277" s="78"/>
      <c r="BH277" s="78"/>
      <c r="BI277" s="78"/>
      <c r="BJ277" s="78"/>
      <c r="BK277" s="78"/>
      <c r="BL277" s="78"/>
      <c r="BM277" s="78"/>
      <c r="BN277" s="78"/>
      <c r="BO277" s="78"/>
      <c r="BP277" s="78"/>
      <c r="BQ277" s="78"/>
      <c r="BR277" s="78"/>
      <c r="BS277" s="78"/>
      <c r="BT277" s="78"/>
      <c r="BU277" s="78"/>
      <c r="BV277" s="78"/>
      <c r="BW277" s="78"/>
      <c r="BX277" s="78"/>
      <c r="BY277" s="78"/>
      <c r="BZ277" s="78"/>
      <c r="CA277" s="78"/>
      <c r="CB277" s="78"/>
      <c r="CC277" s="78"/>
      <c r="CD277" s="78"/>
      <c r="CE277" s="78"/>
      <c r="CF277" s="78"/>
      <c r="CG277" s="78"/>
      <c r="CH277" s="78"/>
      <c r="CI277" s="78"/>
      <c r="CJ277" s="78"/>
      <c r="CK277" s="78"/>
      <c r="CL277" s="78"/>
      <c r="CM277" s="78"/>
      <c r="CN277" s="78"/>
      <c r="CO277" s="78"/>
      <c r="CP277" s="78"/>
      <c r="CQ277" s="78"/>
      <c r="CR277" s="78"/>
      <c r="CS277" s="78"/>
      <c r="CT277" s="78"/>
      <c r="CU277" s="78"/>
      <c r="CV277" s="78"/>
      <c r="CW277" s="78"/>
      <c r="CX277" s="78"/>
      <c r="CY277" s="78"/>
      <c r="CZ277" s="78"/>
      <c r="DA277" s="78"/>
      <c r="DB277" s="78"/>
      <c r="DC277" s="78"/>
      <c r="DD277" s="78"/>
      <c r="DE277" s="78"/>
      <c r="DF277" s="78"/>
      <c r="DG277" s="78"/>
      <c r="DH277" s="78"/>
      <c r="DI277" s="78"/>
      <c r="DJ277" s="78"/>
      <c r="DK277" s="78"/>
      <c r="DL277" s="78"/>
      <c r="DM277" s="78"/>
      <c r="DN277" s="78"/>
      <c r="DO277" s="78"/>
      <c r="DP277" s="78"/>
      <c r="DQ277" s="78"/>
      <c r="DR277" s="78"/>
      <c r="DS277" s="78"/>
      <c r="DT277" s="78"/>
      <c r="DU277" s="78"/>
      <c r="DV277" s="78"/>
      <c r="DW277" s="78"/>
      <c r="DX277" s="78"/>
      <c r="DY277" s="78"/>
      <c r="DZ277" s="78"/>
      <c r="EA277" s="78"/>
      <c r="EB277" s="78"/>
      <c r="EC277" s="78"/>
      <c r="ED277" s="78"/>
      <c r="EE277" s="78"/>
      <c r="EF277" s="78"/>
      <c r="EG277" s="78"/>
      <c r="EH277" s="78"/>
      <c r="EI277" s="78"/>
      <c r="EJ277" s="78"/>
      <c r="EK277" s="78"/>
      <c r="EL277" s="78"/>
      <c r="EM277" s="78"/>
      <c r="EN277" s="78"/>
      <c r="EO277" s="78"/>
      <c r="EP277" s="78"/>
      <c r="EQ277" s="78"/>
      <c r="ER277" s="78"/>
      <c r="ES277" s="78"/>
      <c r="ET277" s="78"/>
      <c r="EU277" s="78"/>
      <c r="EV277" s="78"/>
      <c r="EW277" s="78"/>
      <c r="EX277" s="78"/>
      <c r="EY277" s="78"/>
      <c r="EZ277" s="78"/>
      <c r="FA277" s="78"/>
      <c r="FB277" s="78"/>
      <c r="FC277" s="78"/>
      <c r="FD277" s="78"/>
      <c r="FE277" s="78"/>
      <c r="FF277" s="78"/>
      <c r="FG277" s="78"/>
      <c r="FH277" s="78"/>
      <c r="FI277" s="78"/>
      <c r="FJ277" s="78"/>
      <c r="FK277" s="78"/>
      <c r="FL277" s="78"/>
      <c r="FM277" s="78"/>
      <c r="FN277" s="78"/>
      <c r="FO277" s="78"/>
      <c r="FP277" s="78"/>
      <c r="FQ277" s="78"/>
      <c r="FR277" s="78"/>
      <c r="FS277" s="78"/>
      <c r="FT277" s="78"/>
      <c r="FU277" s="78"/>
    </row>
    <row r="278" spans="10:177" s="1" customFormat="1" ht="15.75">
      <c r="J278" s="78"/>
      <c r="K278" s="78"/>
      <c r="L278" s="78"/>
      <c r="M278" s="78"/>
      <c r="N278" s="78"/>
      <c r="O278" s="78"/>
      <c r="P278" s="78"/>
      <c r="Q278" s="78"/>
      <c r="R278" s="78"/>
      <c r="S278" s="78"/>
      <c r="T278" s="78"/>
      <c r="U278" s="78"/>
      <c r="V278" s="78"/>
      <c r="W278" s="78"/>
      <c r="X278" s="78"/>
      <c r="Y278" s="78"/>
      <c r="Z278" s="78"/>
      <c r="AA278" s="78"/>
      <c r="AB278" s="78"/>
      <c r="AC278" s="78"/>
      <c r="AD278" s="78"/>
      <c r="AE278" s="78"/>
      <c r="AF278" s="78"/>
      <c r="AG278" s="78"/>
      <c r="AH278" s="78"/>
      <c r="AI278" s="78"/>
      <c r="AJ278" s="78"/>
      <c r="AK278" s="78"/>
      <c r="AL278" s="78"/>
      <c r="AM278" s="78"/>
      <c r="AN278" s="78"/>
      <c r="AO278" s="78"/>
      <c r="AP278" s="78"/>
      <c r="AQ278" s="78"/>
      <c r="AR278" s="78"/>
      <c r="AS278" s="78"/>
      <c r="AT278" s="78"/>
      <c r="AU278" s="78"/>
      <c r="AV278" s="78"/>
      <c r="AW278" s="78"/>
      <c r="AX278" s="78"/>
      <c r="AY278" s="78"/>
      <c r="AZ278" s="78"/>
      <c r="BA278" s="78"/>
      <c r="BB278" s="78"/>
      <c r="BC278" s="78"/>
      <c r="BD278" s="78"/>
      <c r="BE278" s="78"/>
      <c r="BF278" s="78"/>
      <c r="BG278" s="78"/>
      <c r="BH278" s="78"/>
      <c r="BI278" s="78"/>
      <c r="BJ278" s="78"/>
      <c r="BK278" s="78"/>
      <c r="BL278" s="78"/>
      <c r="BM278" s="78"/>
      <c r="BN278" s="78"/>
      <c r="BO278" s="78"/>
      <c r="BP278" s="78"/>
      <c r="BQ278" s="78"/>
      <c r="BR278" s="78"/>
      <c r="BS278" s="78"/>
      <c r="BT278" s="78"/>
      <c r="BU278" s="78"/>
      <c r="BV278" s="78"/>
      <c r="BW278" s="78"/>
      <c r="BX278" s="78"/>
      <c r="BY278" s="78"/>
      <c r="BZ278" s="78"/>
      <c r="CA278" s="78"/>
      <c r="CB278" s="78"/>
      <c r="CC278" s="78"/>
      <c r="CD278" s="78"/>
      <c r="CE278" s="78"/>
      <c r="CF278" s="78"/>
      <c r="CG278" s="78"/>
      <c r="CH278" s="78"/>
      <c r="CI278" s="78"/>
      <c r="CJ278" s="78"/>
      <c r="CK278" s="78"/>
      <c r="CL278" s="78"/>
      <c r="CM278" s="78"/>
      <c r="CN278" s="78"/>
      <c r="CO278" s="78"/>
      <c r="CP278" s="78"/>
      <c r="CQ278" s="78"/>
      <c r="CR278" s="78"/>
      <c r="CS278" s="78"/>
      <c r="CT278" s="78"/>
      <c r="CU278" s="78"/>
      <c r="CV278" s="78"/>
      <c r="CW278" s="78"/>
      <c r="CX278" s="78"/>
      <c r="CY278" s="78"/>
      <c r="CZ278" s="78"/>
      <c r="DA278" s="78"/>
      <c r="DB278" s="78"/>
      <c r="DC278" s="78"/>
      <c r="DD278" s="78"/>
      <c r="DE278" s="78"/>
      <c r="DF278" s="78"/>
      <c r="DG278" s="78"/>
      <c r="DH278" s="78"/>
      <c r="DI278" s="78"/>
      <c r="DJ278" s="78"/>
      <c r="DK278" s="78"/>
      <c r="DL278" s="78"/>
      <c r="DM278" s="78"/>
      <c r="DN278" s="78"/>
      <c r="DO278" s="78"/>
      <c r="DP278" s="78"/>
      <c r="DQ278" s="78"/>
      <c r="DR278" s="78"/>
      <c r="DS278" s="78"/>
      <c r="DT278" s="78"/>
      <c r="DU278" s="78"/>
      <c r="DV278" s="78"/>
      <c r="DW278" s="78"/>
      <c r="DX278" s="78"/>
      <c r="DY278" s="78"/>
      <c r="DZ278" s="78"/>
      <c r="EA278" s="78"/>
      <c r="EB278" s="78"/>
      <c r="EC278" s="78"/>
      <c r="ED278" s="78"/>
      <c r="EE278" s="78"/>
      <c r="EF278" s="78"/>
      <c r="EG278" s="78"/>
      <c r="EH278" s="78"/>
      <c r="EI278" s="78"/>
      <c r="EJ278" s="78"/>
      <c r="EK278" s="78"/>
      <c r="EL278" s="78"/>
      <c r="EM278" s="78"/>
      <c r="EN278" s="78"/>
      <c r="EO278" s="78"/>
      <c r="EP278" s="78"/>
      <c r="EQ278" s="78"/>
      <c r="ER278" s="78"/>
      <c r="ES278" s="78"/>
      <c r="ET278" s="78"/>
      <c r="EU278" s="78"/>
      <c r="EV278" s="78"/>
      <c r="EW278" s="78"/>
      <c r="EX278" s="78"/>
      <c r="EY278" s="78"/>
      <c r="EZ278" s="78"/>
      <c r="FA278" s="78"/>
      <c r="FB278" s="78"/>
      <c r="FC278" s="78"/>
      <c r="FD278" s="78"/>
      <c r="FE278" s="78"/>
      <c r="FF278" s="78"/>
      <c r="FG278" s="78"/>
      <c r="FH278" s="78"/>
      <c r="FI278" s="78"/>
      <c r="FJ278" s="78"/>
      <c r="FK278" s="78"/>
      <c r="FL278" s="78"/>
      <c r="FM278" s="78"/>
      <c r="FN278" s="78"/>
      <c r="FO278" s="78"/>
      <c r="FP278" s="78"/>
      <c r="FQ278" s="78"/>
      <c r="FR278" s="78"/>
      <c r="FS278" s="78"/>
      <c r="FT278" s="78"/>
      <c r="FU278" s="78"/>
    </row>
    <row r="279" spans="10:177" s="1" customFormat="1" ht="15.75">
      <c r="J279" s="78"/>
      <c r="K279" s="78"/>
      <c r="L279" s="78"/>
      <c r="M279" s="78"/>
      <c r="N279" s="78"/>
      <c r="O279" s="78"/>
      <c r="P279" s="78"/>
      <c r="Q279" s="78"/>
      <c r="R279" s="78"/>
      <c r="S279" s="78"/>
      <c r="T279" s="78"/>
      <c r="U279" s="78"/>
      <c r="V279" s="78"/>
      <c r="W279" s="78"/>
      <c r="X279" s="78"/>
      <c r="Y279" s="78"/>
      <c r="Z279" s="78"/>
      <c r="AA279" s="78"/>
      <c r="AB279" s="78"/>
      <c r="AC279" s="78"/>
      <c r="AD279" s="78"/>
      <c r="AE279" s="78"/>
      <c r="AF279" s="78"/>
      <c r="AG279" s="78"/>
      <c r="AH279" s="78"/>
      <c r="AI279" s="78"/>
      <c r="AJ279" s="78"/>
      <c r="AK279" s="78"/>
      <c r="AL279" s="78"/>
      <c r="AM279" s="78"/>
      <c r="AN279" s="78"/>
      <c r="AO279" s="78"/>
      <c r="AP279" s="78"/>
      <c r="AQ279" s="78"/>
      <c r="AR279" s="78"/>
      <c r="AS279" s="78"/>
      <c r="AT279" s="78"/>
      <c r="AU279" s="78"/>
      <c r="AV279" s="78"/>
      <c r="AW279" s="78"/>
      <c r="AX279" s="78"/>
      <c r="AY279" s="78"/>
      <c r="AZ279" s="78"/>
      <c r="BA279" s="78"/>
      <c r="BB279" s="78"/>
      <c r="BC279" s="78"/>
      <c r="BD279" s="78"/>
      <c r="BE279" s="78"/>
      <c r="BF279" s="78"/>
      <c r="BG279" s="78"/>
      <c r="BH279" s="78"/>
      <c r="BI279" s="78"/>
      <c r="BJ279" s="78"/>
      <c r="BK279" s="78"/>
      <c r="BL279" s="78"/>
      <c r="BM279" s="78"/>
      <c r="BN279" s="78"/>
      <c r="BO279" s="78"/>
      <c r="BP279" s="78"/>
      <c r="BQ279" s="78"/>
      <c r="BR279" s="78"/>
      <c r="BS279" s="78"/>
      <c r="BT279" s="78"/>
      <c r="BU279" s="78"/>
      <c r="BV279" s="78"/>
      <c r="BW279" s="78"/>
      <c r="BX279" s="78"/>
      <c r="BY279" s="78"/>
      <c r="BZ279" s="78"/>
      <c r="CA279" s="78"/>
      <c r="CB279" s="78"/>
      <c r="CC279" s="78"/>
      <c r="CD279" s="78"/>
      <c r="CE279" s="78"/>
      <c r="CF279" s="78"/>
      <c r="CG279" s="78"/>
      <c r="CH279" s="78"/>
      <c r="CI279" s="78"/>
      <c r="CJ279" s="78"/>
      <c r="CK279" s="78"/>
      <c r="CL279" s="78"/>
      <c r="CM279" s="78"/>
      <c r="CN279" s="78"/>
      <c r="CO279" s="78"/>
      <c r="CP279" s="78"/>
      <c r="CQ279" s="78"/>
      <c r="CR279" s="78"/>
      <c r="CS279" s="78"/>
      <c r="CT279" s="78"/>
      <c r="CU279" s="78"/>
      <c r="CV279" s="78"/>
      <c r="CW279" s="78"/>
      <c r="CX279" s="78"/>
      <c r="CY279" s="78"/>
      <c r="CZ279" s="78"/>
      <c r="DA279" s="78"/>
      <c r="DB279" s="78"/>
      <c r="DC279" s="78"/>
      <c r="DD279" s="78"/>
      <c r="DE279" s="78"/>
      <c r="DF279" s="78"/>
      <c r="DG279" s="78"/>
      <c r="DH279" s="78"/>
      <c r="DI279" s="78"/>
      <c r="DJ279" s="78"/>
      <c r="DK279" s="78"/>
      <c r="DL279" s="78"/>
      <c r="DM279" s="78"/>
      <c r="DN279" s="78"/>
      <c r="DO279" s="78"/>
      <c r="DP279" s="78"/>
      <c r="DQ279" s="78"/>
      <c r="DR279" s="78"/>
      <c r="DS279" s="78"/>
      <c r="DT279" s="78"/>
      <c r="DU279" s="78"/>
      <c r="DV279" s="78"/>
      <c r="DW279" s="78"/>
      <c r="DX279" s="78"/>
      <c r="DY279" s="78"/>
      <c r="DZ279" s="78"/>
      <c r="EA279" s="78"/>
      <c r="EB279" s="78"/>
      <c r="EC279" s="78"/>
      <c r="ED279" s="78"/>
      <c r="EE279" s="78"/>
      <c r="EF279" s="78"/>
      <c r="EG279" s="78"/>
      <c r="EH279" s="78"/>
      <c r="EI279" s="78"/>
      <c r="EJ279" s="78"/>
      <c r="EK279" s="78"/>
      <c r="EL279" s="78"/>
      <c r="EM279" s="78"/>
      <c r="EN279" s="78"/>
      <c r="EO279" s="78"/>
      <c r="EP279" s="78"/>
      <c r="EQ279" s="78"/>
      <c r="ER279" s="78"/>
      <c r="ES279" s="78"/>
      <c r="ET279" s="78"/>
      <c r="EU279" s="78"/>
      <c r="EV279" s="78"/>
      <c r="EW279" s="78"/>
      <c r="EX279" s="78"/>
      <c r="EY279" s="78"/>
      <c r="EZ279" s="78"/>
      <c r="FA279" s="78"/>
      <c r="FB279" s="78"/>
      <c r="FC279" s="78"/>
      <c r="FD279" s="78"/>
      <c r="FE279" s="78"/>
      <c r="FF279" s="78"/>
      <c r="FG279" s="78"/>
      <c r="FH279" s="78"/>
      <c r="FI279" s="78"/>
      <c r="FJ279" s="78"/>
      <c r="FK279" s="78"/>
      <c r="FL279" s="78"/>
      <c r="FM279" s="78"/>
      <c r="FN279" s="78"/>
      <c r="FO279" s="78"/>
      <c r="FP279" s="78"/>
      <c r="FQ279" s="78"/>
      <c r="FR279" s="78"/>
      <c r="FS279" s="78"/>
      <c r="FT279" s="78"/>
      <c r="FU279" s="78"/>
    </row>
    <row r="280" spans="10:177" s="1" customFormat="1" ht="15.75">
      <c r="J280" s="78"/>
      <c r="K280" s="78"/>
      <c r="L280" s="78"/>
      <c r="M280" s="78"/>
      <c r="N280" s="78"/>
      <c r="O280" s="78"/>
      <c r="P280" s="78"/>
      <c r="Q280" s="78"/>
      <c r="R280" s="78"/>
      <c r="S280" s="78"/>
      <c r="T280" s="78"/>
      <c r="U280" s="78"/>
      <c r="V280" s="78"/>
      <c r="W280" s="78"/>
      <c r="X280" s="78"/>
      <c r="Y280" s="78"/>
      <c r="Z280" s="78"/>
      <c r="AA280" s="78"/>
      <c r="AB280" s="78"/>
      <c r="AC280" s="78"/>
      <c r="AD280" s="78"/>
      <c r="AE280" s="78"/>
      <c r="AF280" s="78"/>
      <c r="AG280" s="78"/>
      <c r="AH280" s="78"/>
      <c r="AI280" s="78"/>
      <c r="AJ280" s="78"/>
      <c r="AK280" s="78"/>
      <c r="AL280" s="78"/>
      <c r="AM280" s="78"/>
      <c r="AN280" s="78"/>
      <c r="AO280" s="78"/>
      <c r="AP280" s="78"/>
      <c r="AQ280" s="78"/>
      <c r="AR280" s="78"/>
      <c r="AS280" s="78"/>
      <c r="AT280" s="78"/>
      <c r="AU280" s="78"/>
      <c r="AV280" s="78"/>
      <c r="AW280" s="78"/>
      <c r="AX280" s="78"/>
      <c r="AY280" s="78"/>
      <c r="AZ280" s="78"/>
      <c r="BA280" s="78"/>
      <c r="BB280" s="78"/>
      <c r="BC280" s="78"/>
      <c r="BD280" s="78"/>
      <c r="BE280" s="78"/>
      <c r="BF280" s="78"/>
      <c r="BG280" s="78"/>
      <c r="BH280" s="78"/>
      <c r="BI280" s="78"/>
      <c r="BJ280" s="78"/>
      <c r="BK280" s="78"/>
      <c r="BL280" s="78"/>
      <c r="BM280" s="78"/>
      <c r="BN280" s="78"/>
      <c r="BO280" s="78"/>
      <c r="BP280" s="78"/>
      <c r="BQ280" s="78"/>
      <c r="BR280" s="78"/>
      <c r="BS280" s="78"/>
      <c r="BT280" s="78"/>
      <c r="BU280" s="78"/>
      <c r="BV280" s="78"/>
      <c r="BW280" s="78"/>
      <c r="BX280" s="78"/>
      <c r="BY280" s="78"/>
      <c r="BZ280" s="78"/>
      <c r="CA280" s="78"/>
      <c r="CB280" s="78"/>
      <c r="CC280" s="78"/>
      <c r="CD280" s="78"/>
      <c r="CE280" s="78"/>
      <c r="CF280" s="78"/>
      <c r="CG280" s="78"/>
      <c r="CH280" s="78"/>
      <c r="CI280" s="78"/>
      <c r="CJ280" s="78"/>
      <c r="CK280" s="78"/>
      <c r="CL280" s="78"/>
      <c r="CM280" s="78"/>
      <c r="CN280" s="78"/>
      <c r="CO280" s="78"/>
      <c r="CP280" s="78"/>
      <c r="CQ280" s="78"/>
      <c r="CR280" s="78"/>
      <c r="CS280" s="78"/>
      <c r="CT280" s="78"/>
      <c r="CU280" s="78"/>
      <c r="CV280" s="78"/>
      <c r="CW280" s="78"/>
      <c r="CX280" s="78"/>
      <c r="CY280" s="78"/>
      <c r="CZ280" s="78"/>
      <c r="DA280" s="78"/>
      <c r="DB280" s="78"/>
      <c r="DC280" s="78"/>
      <c r="DD280" s="78"/>
      <c r="DE280" s="78"/>
      <c r="DF280" s="78"/>
      <c r="DG280" s="78"/>
      <c r="DH280" s="78"/>
      <c r="DI280" s="78"/>
      <c r="DJ280" s="78"/>
      <c r="DK280" s="78"/>
      <c r="DL280" s="78"/>
      <c r="DM280" s="78"/>
      <c r="DN280" s="78"/>
      <c r="DO280" s="78"/>
      <c r="DP280" s="78"/>
      <c r="DQ280" s="78"/>
      <c r="DR280" s="78"/>
      <c r="DS280" s="78"/>
      <c r="DT280" s="78"/>
      <c r="DU280" s="78"/>
      <c r="DV280" s="78"/>
      <c r="DW280" s="78"/>
      <c r="DX280" s="78"/>
      <c r="DY280" s="78"/>
      <c r="DZ280" s="78"/>
      <c r="EA280" s="78"/>
      <c r="EB280" s="78"/>
      <c r="EC280" s="78"/>
      <c r="ED280" s="78"/>
      <c r="EE280" s="78"/>
      <c r="EF280" s="78"/>
      <c r="EG280" s="78"/>
      <c r="EH280" s="78"/>
      <c r="EI280" s="78"/>
      <c r="EJ280" s="78"/>
      <c r="EK280" s="78"/>
      <c r="EL280" s="78"/>
      <c r="EM280" s="78"/>
      <c r="EN280" s="78"/>
      <c r="EO280" s="78"/>
      <c r="EP280" s="78"/>
      <c r="EQ280" s="78"/>
      <c r="ER280" s="78"/>
      <c r="ES280" s="78"/>
      <c r="ET280" s="78"/>
      <c r="EU280" s="78"/>
      <c r="EV280" s="78"/>
      <c r="EW280" s="78"/>
      <c r="EX280" s="78"/>
      <c r="EY280" s="78"/>
      <c r="EZ280" s="78"/>
      <c r="FA280" s="78"/>
      <c r="FB280" s="78"/>
      <c r="FC280" s="78"/>
      <c r="FD280" s="78"/>
      <c r="FE280" s="78"/>
      <c r="FF280" s="78"/>
      <c r="FG280" s="78"/>
      <c r="FH280" s="78"/>
      <c r="FI280" s="78"/>
      <c r="FJ280" s="78"/>
      <c r="FK280" s="78"/>
      <c r="FL280" s="78"/>
      <c r="FM280" s="78"/>
      <c r="FN280" s="78"/>
      <c r="FO280" s="78"/>
      <c r="FP280" s="78"/>
      <c r="FQ280" s="78"/>
      <c r="FR280" s="78"/>
      <c r="FS280" s="78"/>
      <c r="FT280" s="78"/>
      <c r="FU280" s="78"/>
    </row>
    <row r="281" spans="10:177" s="1" customFormat="1" ht="15.75">
      <c r="J281" s="78"/>
      <c r="K281" s="78"/>
      <c r="L281" s="78"/>
      <c r="M281" s="78"/>
      <c r="N281" s="78"/>
      <c r="O281" s="78"/>
      <c r="P281" s="78"/>
      <c r="Q281" s="78"/>
      <c r="R281" s="78"/>
      <c r="S281" s="78"/>
      <c r="T281" s="78"/>
      <c r="U281" s="78"/>
      <c r="V281" s="78"/>
      <c r="W281" s="78"/>
      <c r="X281" s="78"/>
      <c r="Y281" s="78"/>
      <c r="Z281" s="78"/>
      <c r="AA281" s="78"/>
      <c r="AB281" s="78"/>
      <c r="AC281" s="78"/>
      <c r="AD281" s="78"/>
      <c r="AE281" s="78"/>
      <c r="AF281" s="78"/>
      <c r="AG281" s="78"/>
      <c r="AH281" s="78"/>
      <c r="AI281" s="78"/>
      <c r="AJ281" s="78"/>
      <c r="AK281" s="78"/>
      <c r="AL281" s="78"/>
      <c r="AM281" s="78"/>
      <c r="AN281" s="78"/>
      <c r="AO281" s="78"/>
      <c r="AP281" s="78"/>
      <c r="AQ281" s="78"/>
      <c r="AR281" s="78"/>
      <c r="AS281" s="78"/>
      <c r="AT281" s="78"/>
      <c r="AU281" s="78"/>
      <c r="AV281" s="78"/>
      <c r="AW281" s="78"/>
      <c r="AX281" s="78"/>
      <c r="AY281" s="78"/>
      <c r="AZ281" s="78"/>
      <c r="BA281" s="78"/>
      <c r="BB281" s="78"/>
      <c r="BC281" s="78"/>
      <c r="BD281" s="78"/>
      <c r="BE281" s="78"/>
      <c r="BF281" s="78"/>
      <c r="BG281" s="78"/>
      <c r="BH281" s="78"/>
      <c r="BI281" s="78"/>
      <c r="BJ281" s="78"/>
      <c r="BK281" s="78"/>
      <c r="BL281" s="78"/>
      <c r="BM281" s="78"/>
      <c r="BN281" s="78"/>
      <c r="BO281" s="78"/>
      <c r="BP281" s="78"/>
      <c r="BQ281" s="78"/>
      <c r="BR281" s="78"/>
      <c r="BS281" s="78"/>
      <c r="BT281" s="78"/>
      <c r="BU281" s="78"/>
      <c r="BV281" s="78"/>
      <c r="BW281" s="78"/>
      <c r="BX281" s="78"/>
      <c r="BY281" s="78"/>
      <c r="BZ281" s="78"/>
      <c r="CA281" s="78"/>
      <c r="CB281" s="78"/>
      <c r="CC281" s="78"/>
      <c r="CD281" s="78"/>
      <c r="CE281" s="78"/>
      <c r="CF281" s="78"/>
      <c r="CG281" s="78"/>
      <c r="CH281" s="78"/>
      <c r="CI281" s="78"/>
      <c r="CJ281" s="78"/>
      <c r="CK281" s="78"/>
      <c r="CL281" s="78"/>
      <c r="CM281" s="78"/>
      <c r="CN281" s="78"/>
      <c r="CO281" s="78"/>
      <c r="CP281" s="78"/>
      <c r="CQ281" s="78"/>
      <c r="CR281" s="78"/>
      <c r="CS281" s="78"/>
      <c r="CT281" s="78"/>
      <c r="CU281" s="78"/>
      <c r="CV281" s="78"/>
      <c r="CW281" s="78"/>
      <c r="CX281" s="78"/>
      <c r="CY281" s="78"/>
      <c r="CZ281" s="78"/>
      <c r="DA281" s="78"/>
      <c r="DB281" s="78"/>
      <c r="DC281" s="78"/>
      <c r="DD281" s="78"/>
      <c r="DE281" s="78"/>
      <c r="DF281" s="78"/>
      <c r="DG281" s="78"/>
      <c r="DH281" s="78"/>
      <c r="DI281" s="78"/>
      <c r="DJ281" s="78"/>
      <c r="DK281" s="78"/>
      <c r="DL281" s="78"/>
      <c r="DM281" s="78"/>
      <c r="DN281" s="78"/>
      <c r="DO281" s="78"/>
      <c r="DP281" s="78"/>
      <c r="DQ281" s="78"/>
      <c r="DR281" s="78"/>
      <c r="DS281" s="78"/>
      <c r="DT281" s="78"/>
      <c r="DU281" s="78"/>
      <c r="DV281" s="78"/>
      <c r="DW281" s="78"/>
      <c r="DX281" s="78"/>
      <c r="DY281" s="78"/>
      <c r="DZ281" s="78"/>
      <c r="EA281" s="78"/>
      <c r="EB281" s="78"/>
      <c r="EC281" s="78"/>
      <c r="ED281" s="78"/>
      <c r="EE281" s="78"/>
      <c r="EF281" s="78"/>
      <c r="EG281" s="78"/>
      <c r="EH281" s="78"/>
      <c r="EI281" s="78"/>
      <c r="EJ281" s="78"/>
      <c r="EK281" s="78"/>
      <c r="EL281" s="78"/>
      <c r="EM281" s="78"/>
      <c r="EN281" s="78"/>
      <c r="EO281" s="78"/>
      <c r="EP281" s="78"/>
      <c r="EQ281" s="78"/>
      <c r="ER281" s="78"/>
      <c r="ES281" s="78"/>
      <c r="ET281" s="78"/>
      <c r="EU281" s="78"/>
      <c r="EV281" s="78"/>
      <c r="EW281" s="78"/>
      <c r="EX281" s="78"/>
      <c r="EY281" s="78"/>
      <c r="EZ281" s="78"/>
      <c r="FA281" s="78"/>
      <c r="FB281" s="78"/>
      <c r="FC281" s="78"/>
      <c r="FD281" s="78"/>
      <c r="FE281" s="78"/>
      <c r="FF281" s="78"/>
      <c r="FG281" s="78"/>
      <c r="FH281" s="78"/>
      <c r="FI281" s="78"/>
      <c r="FJ281" s="78"/>
      <c r="FK281" s="78"/>
      <c r="FL281" s="78"/>
      <c r="FM281" s="78"/>
      <c r="FN281" s="78"/>
      <c r="FO281" s="78"/>
      <c r="FP281" s="78"/>
      <c r="FQ281" s="78"/>
      <c r="FR281" s="78"/>
      <c r="FS281" s="78"/>
      <c r="FT281" s="78"/>
      <c r="FU281" s="78"/>
    </row>
    <row r="282" spans="10:177" s="1" customFormat="1" ht="15.75">
      <c r="J282" s="78"/>
      <c r="K282" s="78"/>
      <c r="L282" s="78"/>
      <c r="M282" s="78"/>
      <c r="N282" s="78"/>
      <c r="O282" s="78"/>
      <c r="P282" s="78"/>
      <c r="Q282" s="78"/>
      <c r="R282" s="78"/>
      <c r="S282" s="78"/>
      <c r="T282" s="78"/>
      <c r="U282" s="78"/>
      <c r="V282" s="78"/>
      <c r="W282" s="78"/>
      <c r="X282" s="78"/>
      <c r="Y282" s="78"/>
      <c r="Z282" s="78"/>
      <c r="AA282" s="78"/>
      <c r="AB282" s="78"/>
      <c r="AC282" s="78"/>
      <c r="AD282" s="78"/>
      <c r="AE282" s="78"/>
      <c r="AF282" s="78"/>
      <c r="AG282" s="78"/>
      <c r="AH282" s="78"/>
      <c r="AI282" s="78"/>
      <c r="AJ282" s="78"/>
      <c r="AK282" s="78"/>
      <c r="AL282" s="78"/>
      <c r="AM282" s="78"/>
      <c r="AN282" s="78"/>
      <c r="AO282" s="78"/>
      <c r="AP282" s="78"/>
      <c r="AQ282" s="78"/>
      <c r="AR282" s="78"/>
      <c r="AS282" s="78"/>
      <c r="AT282" s="78"/>
      <c r="AU282" s="78"/>
      <c r="AV282" s="78"/>
      <c r="AW282" s="78"/>
      <c r="AX282" s="78"/>
      <c r="AY282" s="78"/>
      <c r="AZ282" s="78"/>
      <c r="BA282" s="78"/>
      <c r="BB282" s="78"/>
      <c r="BC282" s="78"/>
      <c r="BD282" s="78"/>
      <c r="BE282" s="78"/>
      <c r="BF282" s="78"/>
      <c r="BG282" s="78"/>
      <c r="BH282" s="78"/>
      <c r="BI282" s="78"/>
      <c r="BJ282" s="78"/>
      <c r="BK282" s="78"/>
      <c r="BL282" s="78"/>
      <c r="BM282" s="78"/>
      <c r="BN282" s="78"/>
      <c r="BO282" s="78"/>
      <c r="BP282" s="78"/>
      <c r="BQ282" s="78"/>
      <c r="BR282" s="78"/>
      <c r="BS282" s="78"/>
      <c r="BT282" s="78"/>
      <c r="BU282" s="78"/>
      <c r="BV282" s="78"/>
      <c r="BW282" s="78"/>
      <c r="BX282" s="78"/>
      <c r="BY282" s="78"/>
      <c r="BZ282" s="78"/>
      <c r="CA282" s="78"/>
      <c r="CB282" s="78"/>
      <c r="CC282" s="78"/>
      <c r="CD282" s="78"/>
      <c r="CE282" s="78"/>
      <c r="CF282" s="78"/>
      <c r="CG282" s="78"/>
      <c r="CH282" s="78"/>
      <c r="CI282" s="78"/>
      <c r="CJ282" s="78"/>
      <c r="CK282" s="78"/>
      <c r="CL282" s="78"/>
      <c r="CM282" s="78"/>
      <c r="CN282" s="78"/>
      <c r="CO282" s="78"/>
      <c r="CP282" s="78"/>
      <c r="CQ282" s="78"/>
      <c r="CR282" s="78"/>
      <c r="CS282" s="78"/>
      <c r="CT282" s="78"/>
      <c r="CU282" s="78"/>
      <c r="CV282" s="78"/>
      <c r="CW282" s="78"/>
      <c r="CX282" s="78"/>
      <c r="CY282" s="78"/>
      <c r="CZ282" s="78"/>
      <c r="DA282" s="78"/>
      <c r="DB282" s="78"/>
      <c r="DC282" s="78"/>
      <c r="DD282" s="78"/>
      <c r="DE282" s="78"/>
      <c r="DF282" s="78"/>
      <c r="DG282" s="78"/>
      <c r="DH282" s="78"/>
      <c r="DI282" s="78"/>
      <c r="DJ282" s="78"/>
      <c r="DK282" s="78"/>
      <c r="DL282" s="78"/>
      <c r="DM282" s="78"/>
      <c r="DN282" s="78"/>
      <c r="DO282" s="78"/>
      <c r="DP282" s="78"/>
      <c r="DQ282" s="78"/>
      <c r="DR282" s="78"/>
      <c r="DS282" s="78"/>
      <c r="DT282" s="78"/>
      <c r="DU282" s="78"/>
      <c r="DV282" s="78"/>
      <c r="DW282" s="78"/>
      <c r="DX282" s="78"/>
      <c r="DY282" s="78"/>
      <c r="DZ282" s="78"/>
      <c r="EA282" s="78"/>
      <c r="EB282" s="78"/>
      <c r="EC282" s="78"/>
      <c r="ED282" s="78"/>
      <c r="EE282" s="78"/>
      <c r="EF282" s="78"/>
      <c r="EG282" s="78"/>
      <c r="EH282" s="78"/>
      <c r="EI282" s="78"/>
      <c r="EJ282" s="78"/>
      <c r="EK282" s="78"/>
      <c r="EL282" s="78"/>
      <c r="EM282" s="78"/>
      <c r="EN282" s="78"/>
      <c r="EO282" s="78"/>
      <c r="EP282" s="78"/>
      <c r="EQ282" s="78"/>
      <c r="ER282" s="78"/>
      <c r="ES282" s="78"/>
      <c r="ET282" s="78"/>
      <c r="EU282" s="78"/>
      <c r="EV282" s="78"/>
      <c r="EW282" s="78"/>
      <c r="EX282" s="78"/>
      <c r="EY282" s="78"/>
      <c r="EZ282" s="78"/>
      <c r="FA282" s="78"/>
      <c r="FB282" s="78"/>
      <c r="FC282" s="78"/>
      <c r="FD282" s="78"/>
      <c r="FE282" s="78"/>
      <c r="FF282" s="78"/>
      <c r="FG282" s="78"/>
      <c r="FH282" s="78"/>
      <c r="FI282" s="78"/>
      <c r="FJ282" s="78"/>
      <c r="FK282" s="78"/>
      <c r="FL282" s="78"/>
      <c r="FM282" s="78"/>
      <c r="FN282" s="78"/>
      <c r="FO282" s="78"/>
      <c r="FP282" s="78"/>
      <c r="FQ282" s="78"/>
      <c r="FR282" s="78"/>
      <c r="FS282" s="78"/>
      <c r="FT282" s="78"/>
      <c r="FU282" s="78"/>
    </row>
    <row r="283" spans="10:177" s="1" customFormat="1" ht="15.75">
      <c r="J283" s="78"/>
      <c r="K283" s="78"/>
      <c r="L283" s="78"/>
      <c r="M283" s="78"/>
      <c r="N283" s="78"/>
      <c r="O283" s="78"/>
      <c r="P283" s="78"/>
      <c r="Q283" s="78"/>
      <c r="R283" s="78"/>
      <c r="S283" s="78"/>
      <c r="T283" s="78"/>
      <c r="U283" s="78"/>
      <c r="V283" s="78"/>
      <c r="W283" s="78"/>
      <c r="X283" s="78"/>
      <c r="Y283" s="78"/>
      <c r="Z283" s="78"/>
      <c r="AA283" s="78"/>
      <c r="AB283" s="78"/>
      <c r="AC283" s="78"/>
      <c r="AD283" s="78"/>
      <c r="AE283" s="78"/>
      <c r="AF283" s="78"/>
      <c r="AG283" s="78"/>
      <c r="AH283" s="78"/>
      <c r="AI283" s="78"/>
      <c r="AJ283" s="78"/>
      <c r="AK283" s="78"/>
      <c r="AL283" s="78"/>
      <c r="AM283" s="78"/>
      <c r="AN283" s="78"/>
      <c r="AO283" s="78"/>
      <c r="AP283" s="78"/>
      <c r="AQ283" s="78"/>
      <c r="AR283" s="78"/>
      <c r="AS283" s="78"/>
      <c r="AT283" s="78"/>
      <c r="AU283" s="78"/>
      <c r="AV283" s="78"/>
      <c r="AW283" s="78"/>
      <c r="AX283" s="78"/>
      <c r="AY283" s="78"/>
      <c r="AZ283" s="78"/>
      <c r="BA283" s="78"/>
      <c r="BB283" s="78"/>
      <c r="BC283" s="78"/>
      <c r="BD283" s="78"/>
      <c r="BE283" s="78"/>
      <c r="BF283" s="78"/>
      <c r="BG283" s="78"/>
      <c r="BH283" s="78"/>
      <c r="BI283" s="78"/>
      <c r="BJ283" s="78"/>
      <c r="BK283" s="78"/>
      <c r="BL283" s="78"/>
      <c r="BM283" s="78"/>
      <c r="BN283" s="78"/>
      <c r="BO283" s="78"/>
      <c r="BP283" s="78"/>
      <c r="BQ283" s="78"/>
      <c r="BR283" s="78"/>
      <c r="BS283" s="78"/>
      <c r="BT283" s="78"/>
      <c r="BU283" s="78"/>
      <c r="BV283" s="78"/>
      <c r="BW283" s="78"/>
      <c r="BX283" s="78"/>
      <c r="BY283" s="78"/>
      <c r="BZ283" s="78"/>
      <c r="CA283" s="78"/>
      <c r="CB283" s="78"/>
      <c r="CC283" s="78"/>
      <c r="CD283" s="78"/>
      <c r="CE283" s="78"/>
      <c r="CF283" s="78"/>
      <c r="CG283" s="78"/>
      <c r="CH283" s="78"/>
      <c r="CI283" s="78"/>
      <c r="CJ283" s="78"/>
      <c r="CK283" s="78"/>
      <c r="CL283" s="78"/>
      <c r="CM283" s="78"/>
      <c r="CN283" s="78"/>
      <c r="CO283" s="78"/>
      <c r="CP283" s="78"/>
      <c r="CQ283" s="78"/>
      <c r="CR283" s="78"/>
      <c r="CS283" s="78"/>
      <c r="CT283" s="78"/>
      <c r="CU283" s="78"/>
      <c r="CV283" s="78"/>
      <c r="CW283" s="78"/>
      <c r="CX283" s="78"/>
      <c r="CY283" s="78"/>
      <c r="CZ283" s="78"/>
      <c r="DA283" s="78"/>
      <c r="DB283" s="78"/>
      <c r="DC283" s="78"/>
      <c r="DD283" s="78"/>
      <c r="DE283" s="78"/>
      <c r="DF283" s="78"/>
      <c r="DG283" s="78"/>
      <c r="DH283" s="78"/>
      <c r="DI283" s="78"/>
      <c r="DJ283" s="78"/>
      <c r="DK283" s="78"/>
      <c r="DL283" s="78"/>
      <c r="DM283" s="78"/>
      <c r="DN283" s="78"/>
      <c r="DO283" s="78"/>
      <c r="DP283" s="78"/>
      <c r="DQ283" s="78"/>
      <c r="DR283" s="78"/>
      <c r="DS283" s="78"/>
      <c r="DT283" s="78"/>
      <c r="DU283" s="78"/>
      <c r="DV283" s="78"/>
      <c r="DW283" s="78"/>
      <c r="DX283" s="78"/>
      <c r="DY283" s="78"/>
      <c r="DZ283" s="78"/>
      <c r="EA283" s="78"/>
      <c r="EB283" s="78"/>
      <c r="EC283" s="78"/>
      <c r="ED283" s="78"/>
      <c r="EE283" s="78"/>
      <c r="EF283" s="78"/>
      <c r="EG283" s="78"/>
      <c r="EH283" s="78"/>
      <c r="EI283" s="78"/>
      <c r="EJ283" s="78"/>
      <c r="EK283" s="78"/>
      <c r="EL283" s="78"/>
      <c r="EM283" s="78"/>
      <c r="EN283" s="78"/>
      <c r="EO283" s="78"/>
      <c r="EP283" s="78"/>
      <c r="EQ283" s="78"/>
      <c r="ER283" s="78"/>
      <c r="ES283" s="78"/>
      <c r="ET283" s="78"/>
      <c r="EU283" s="78"/>
      <c r="EV283" s="78"/>
      <c r="EW283" s="78"/>
      <c r="EX283" s="78"/>
      <c r="EY283" s="78"/>
      <c r="EZ283" s="78"/>
      <c r="FA283" s="78"/>
      <c r="FB283" s="78"/>
      <c r="FC283" s="78"/>
      <c r="FD283" s="78"/>
      <c r="FE283" s="78"/>
      <c r="FF283" s="78"/>
      <c r="FG283" s="78"/>
      <c r="FH283" s="78"/>
      <c r="FI283" s="78"/>
      <c r="FJ283" s="78"/>
      <c r="FK283" s="78"/>
      <c r="FL283" s="78"/>
      <c r="FM283" s="78"/>
      <c r="FN283" s="78"/>
      <c r="FO283" s="78"/>
      <c r="FP283" s="78"/>
      <c r="FQ283" s="78"/>
      <c r="FR283" s="78"/>
      <c r="FS283" s="78"/>
      <c r="FT283" s="78"/>
      <c r="FU283" s="78"/>
    </row>
    <row r="284" spans="10:177" s="1" customFormat="1" ht="15.75">
      <c r="J284" s="78"/>
      <c r="K284" s="78"/>
      <c r="L284" s="78"/>
      <c r="M284" s="78"/>
      <c r="N284" s="78"/>
      <c r="O284" s="78"/>
      <c r="P284" s="78"/>
      <c r="Q284" s="78"/>
      <c r="R284" s="78"/>
      <c r="S284" s="78"/>
      <c r="T284" s="78"/>
      <c r="U284" s="78"/>
      <c r="V284" s="78"/>
      <c r="W284" s="78"/>
      <c r="X284" s="78"/>
      <c r="Y284" s="78"/>
      <c r="Z284" s="78"/>
      <c r="AA284" s="78"/>
      <c r="AB284" s="78"/>
      <c r="AC284" s="78"/>
      <c r="AD284" s="78"/>
      <c r="AE284" s="78"/>
      <c r="AF284" s="78"/>
      <c r="AG284" s="78"/>
      <c r="AH284" s="78"/>
      <c r="AI284" s="78"/>
      <c r="AJ284" s="78"/>
      <c r="AK284" s="78"/>
      <c r="AL284" s="78"/>
      <c r="AM284" s="78"/>
      <c r="AN284" s="78"/>
      <c r="AO284" s="78"/>
      <c r="AP284" s="78"/>
      <c r="AQ284" s="78"/>
      <c r="AR284" s="78"/>
      <c r="AS284" s="78"/>
      <c r="AT284" s="78"/>
      <c r="AU284" s="78"/>
      <c r="AV284" s="78"/>
      <c r="AW284" s="78"/>
      <c r="AX284" s="78"/>
      <c r="AY284" s="78"/>
      <c r="AZ284" s="78"/>
      <c r="BA284" s="78"/>
      <c r="BB284" s="78"/>
      <c r="BC284" s="78"/>
      <c r="BD284" s="78"/>
      <c r="BE284" s="78"/>
      <c r="BF284" s="78"/>
      <c r="BG284" s="78"/>
      <c r="BH284" s="78"/>
      <c r="BI284" s="78"/>
      <c r="BJ284" s="78"/>
      <c r="BK284" s="78"/>
      <c r="BL284" s="78"/>
      <c r="BM284" s="78"/>
      <c r="BN284" s="78"/>
      <c r="BO284" s="78"/>
      <c r="BP284" s="78"/>
      <c r="BQ284" s="78"/>
      <c r="BR284" s="78"/>
      <c r="BS284" s="78"/>
      <c r="BT284" s="78"/>
      <c r="BU284" s="78"/>
      <c r="BV284" s="78"/>
      <c r="BW284" s="78"/>
      <c r="BX284" s="78"/>
      <c r="BY284" s="78"/>
      <c r="BZ284" s="78"/>
      <c r="CA284" s="78"/>
      <c r="CB284" s="78"/>
      <c r="CC284" s="78"/>
      <c r="CD284" s="78"/>
      <c r="CE284" s="78"/>
      <c r="CF284" s="78"/>
      <c r="CG284" s="78"/>
      <c r="CH284" s="78"/>
      <c r="CI284" s="78"/>
      <c r="CJ284" s="78"/>
      <c r="CK284" s="78"/>
      <c r="CL284" s="78"/>
      <c r="CM284" s="78"/>
      <c r="CN284" s="78"/>
      <c r="CO284" s="78"/>
      <c r="CP284" s="78"/>
      <c r="CQ284" s="78"/>
      <c r="CR284" s="78"/>
      <c r="CS284" s="78"/>
      <c r="CT284" s="78"/>
      <c r="CU284" s="78"/>
      <c r="CV284" s="78"/>
      <c r="CW284" s="78"/>
      <c r="CX284" s="78"/>
      <c r="CY284" s="78"/>
      <c r="CZ284" s="78"/>
      <c r="DA284" s="78"/>
      <c r="DB284" s="78"/>
      <c r="DC284" s="78"/>
      <c r="DD284" s="78"/>
      <c r="DE284" s="78"/>
      <c r="DF284" s="78"/>
      <c r="DG284" s="78"/>
      <c r="DH284" s="78"/>
      <c r="DI284" s="78"/>
      <c r="DJ284" s="78"/>
      <c r="DK284" s="78"/>
      <c r="DL284" s="78"/>
      <c r="DM284" s="78"/>
      <c r="DN284" s="78"/>
      <c r="DO284" s="78"/>
      <c r="DP284" s="78"/>
      <c r="DQ284" s="78"/>
      <c r="DR284" s="78"/>
      <c r="DS284" s="78"/>
      <c r="DT284" s="78"/>
      <c r="DU284" s="78"/>
      <c r="DV284" s="78"/>
      <c r="DW284" s="78"/>
      <c r="DX284" s="78"/>
      <c r="DY284" s="78"/>
      <c r="DZ284" s="78"/>
      <c r="EA284" s="78"/>
      <c r="EB284" s="78"/>
      <c r="EC284" s="78"/>
      <c r="ED284" s="78"/>
      <c r="EE284" s="78"/>
      <c r="EF284" s="78"/>
      <c r="EG284" s="78"/>
      <c r="EH284" s="78"/>
      <c r="EI284" s="78"/>
      <c r="EJ284" s="78"/>
      <c r="EK284" s="78"/>
      <c r="EL284" s="78"/>
      <c r="EM284" s="78"/>
      <c r="EN284" s="78"/>
      <c r="EO284" s="78"/>
      <c r="EP284" s="78"/>
      <c r="EQ284" s="78"/>
      <c r="ER284" s="78"/>
      <c r="ES284" s="78"/>
      <c r="ET284" s="78"/>
      <c r="EU284" s="78"/>
      <c r="EV284" s="78"/>
      <c r="EW284" s="78"/>
      <c r="EX284" s="78"/>
      <c r="EY284" s="78"/>
      <c r="EZ284" s="78"/>
      <c r="FA284" s="78"/>
      <c r="FB284" s="78"/>
      <c r="FC284" s="78"/>
      <c r="FD284" s="78"/>
      <c r="FE284" s="78"/>
      <c r="FF284" s="78"/>
      <c r="FG284" s="78"/>
      <c r="FH284" s="78"/>
      <c r="FI284" s="78"/>
      <c r="FJ284" s="78"/>
      <c r="FK284" s="78"/>
      <c r="FL284" s="78"/>
      <c r="FM284" s="78"/>
      <c r="FN284" s="78"/>
      <c r="FO284" s="78"/>
      <c r="FP284" s="78"/>
      <c r="FQ284" s="78"/>
      <c r="FR284" s="78"/>
      <c r="FS284" s="78"/>
      <c r="FT284" s="78"/>
      <c r="FU284" s="78"/>
    </row>
    <row r="285" spans="10:177" s="1" customFormat="1" ht="15.75">
      <c r="J285" s="78"/>
      <c r="K285" s="78"/>
      <c r="L285" s="78"/>
      <c r="M285" s="78"/>
      <c r="N285" s="78"/>
      <c r="O285" s="78"/>
      <c r="P285" s="78"/>
      <c r="Q285" s="78"/>
      <c r="R285" s="78"/>
      <c r="S285" s="78"/>
      <c r="T285" s="78"/>
      <c r="U285" s="78"/>
      <c r="V285" s="78"/>
      <c r="W285" s="78"/>
      <c r="X285" s="78"/>
      <c r="Y285" s="78"/>
      <c r="Z285" s="78"/>
      <c r="AA285" s="78"/>
      <c r="AB285" s="78"/>
      <c r="AC285" s="78"/>
      <c r="AD285" s="78"/>
      <c r="AE285" s="78"/>
      <c r="AF285" s="78"/>
      <c r="AG285" s="78"/>
      <c r="AH285" s="78"/>
      <c r="AI285" s="78"/>
      <c r="AJ285" s="78"/>
      <c r="AK285" s="78"/>
      <c r="AL285" s="78"/>
      <c r="AM285" s="78"/>
      <c r="AN285" s="78"/>
      <c r="AO285" s="78"/>
      <c r="AP285" s="78"/>
      <c r="AQ285" s="78"/>
      <c r="AR285" s="78"/>
      <c r="AS285" s="78"/>
      <c r="AT285" s="78"/>
      <c r="AU285" s="78"/>
      <c r="AV285" s="78"/>
      <c r="AW285" s="78"/>
      <c r="AX285" s="78"/>
      <c r="AY285" s="78"/>
      <c r="AZ285" s="78"/>
      <c r="BA285" s="78"/>
      <c r="BB285" s="78"/>
      <c r="BC285" s="78"/>
      <c r="BD285" s="78"/>
      <c r="BE285" s="78"/>
      <c r="BF285" s="78"/>
      <c r="BG285" s="78"/>
      <c r="BH285" s="78"/>
      <c r="BI285" s="78"/>
      <c r="BJ285" s="78"/>
      <c r="BK285" s="78"/>
      <c r="BL285" s="78"/>
      <c r="BM285" s="78"/>
      <c r="BN285" s="78"/>
      <c r="BO285" s="78"/>
      <c r="BP285" s="78"/>
      <c r="BQ285" s="78"/>
      <c r="BR285" s="78"/>
      <c r="BS285" s="78"/>
      <c r="BT285" s="78"/>
      <c r="BU285" s="78"/>
      <c r="BV285" s="78"/>
      <c r="BW285" s="78"/>
      <c r="BX285" s="78"/>
      <c r="BY285" s="78"/>
      <c r="BZ285" s="78"/>
      <c r="CA285" s="78"/>
      <c r="CB285" s="78"/>
      <c r="CC285" s="78"/>
      <c r="CD285" s="78"/>
      <c r="CE285" s="78"/>
      <c r="CF285" s="78"/>
      <c r="CG285" s="78"/>
      <c r="CH285" s="78"/>
      <c r="CI285" s="78"/>
      <c r="CJ285" s="78"/>
      <c r="CK285" s="78"/>
      <c r="CL285" s="78"/>
      <c r="CM285" s="78"/>
      <c r="CN285" s="78"/>
      <c r="CO285" s="78"/>
      <c r="CP285" s="78"/>
      <c r="CQ285" s="78"/>
      <c r="CR285" s="78"/>
      <c r="CS285" s="78"/>
      <c r="CT285" s="78"/>
      <c r="CU285" s="78"/>
      <c r="CV285" s="78"/>
      <c r="CW285" s="78"/>
      <c r="CX285" s="78"/>
      <c r="CY285" s="78"/>
      <c r="CZ285" s="78"/>
      <c r="DA285" s="78"/>
      <c r="DB285" s="78"/>
      <c r="DC285" s="78"/>
      <c r="DD285" s="78"/>
      <c r="DE285" s="78"/>
      <c r="DF285" s="78"/>
      <c r="DG285" s="78"/>
      <c r="DH285" s="78"/>
      <c r="DI285" s="78"/>
      <c r="DJ285" s="78"/>
      <c r="DK285" s="78"/>
      <c r="DL285" s="78"/>
      <c r="DM285" s="78"/>
      <c r="DN285" s="78"/>
      <c r="DO285" s="78"/>
      <c r="DP285" s="78"/>
      <c r="DQ285" s="78"/>
      <c r="DR285" s="78"/>
      <c r="DS285" s="78"/>
      <c r="DT285" s="78"/>
      <c r="DU285" s="78"/>
      <c r="DV285" s="78"/>
      <c r="DW285" s="78"/>
      <c r="DX285" s="78"/>
      <c r="DY285" s="78"/>
      <c r="DZ285" s="78"/>
      <c r="EA285" s="78"/>
      <c r="EB285" s="78"/>
      <c r="EC285" s="78"/>
      <c r="ED285" s="78"/>
      <c r="EE285" s="78"/>
      <c r="EF285" s="78"/>
      <c r="EG285" s="78"/>
      <c r="EH285" s="78"/>
      <c r="EI285" s="78"/>
      <c r="EJ285" s="78"/>
      <c r="EK285" s="78"/>
      <c r="EL285" s="78"/>
      <c r="EM285" s="78"/>
      <c r="EN285" s="78"/>
      <c r="EO285" s="78"/>
      <c r="EP285" s="78"/>
      <c r="EQ285" s="78"/>
      <c r="ER285" s="78"/>
      <c r="ES285" s="78"/>
      <c r="ET285" s="78"/>
      <c r="EU285" s="78"/>
      <c r="EV285" s="78"/>
      <c r="EW285" s="78"/>
      <c r="EX285" s="78"/>
      <c r="EY285" s="78"/>
      <c r="EZ285" s="78"/>
      <c r="FA285" s="78"/>
      <c r="FB285" s="78"/>
      <c r="FC285" s="78"/>
      <c r="FD285" s="78"/>
      <c r="FE285" s="78"/>
      <c r="FF285" s="78"/>
      <c r="FG285" s="78"/>
      <c r="FH285" s="78"/>
      <c r="FI285" s="78"/>
      <c r="FJ285" s="78"/>
      <c r="FK285" s="78"/>
      <c r="FL285" s="78"/>
      <c r="FM285" s="78"/>
      <c r="FN285" s="78"/>
      <c r="FO285" s="78"/>
      <c r="FP285" s="78"/>
      <c r="FQ285" s="78"/>
      <c r="FR285" s="78"/>
      <c r="FS285" s="78"/>
      <c r="FT285" s="78"/>
      <c r="FU285" s="78"/>
    </row>
    <row r="286" spans="10:177" s="1" customFormat="1" ht="15.75">
      <c r="J286" s="78"/>
      <c r="K286" s="78"/>
      <c r="L286" s="78"/>
      <c r="M286" s="78"/>
      <c r="N286" s="78"/>
      <c r="O286" s="78"/>
      <c r="P286" s="78"/>
      <c r="Q286" s="78"/>
      <c r="R286" s="78"/>
      <c r="S286" s="78"/>
      <c r="T286" s="78"/>
      <c r="U286" s="78"/>
      <c r="V286" s="78"/>
      <c r="W286" s="78"/>
      <c r="X286" s="78"/>
      <c r="Y286" s="78"/>
      <c r="Z286" s="78"/>
      <c r="AA286" s="78"/>
      <c r="AB286" s="78"/>
      <c r="AC286" s="78"/>
      <c r="AD286" s="78"/>
      <c r="AE286" s="78"/>
      <c r="AF286" s="78"/>
      <c r="AG286" s="78"/>
      <c r="AH286" s="78"/>
      <c r="AI286" s="78"/>
      <c r="AJ286" s="78"/>
      <c r="AK286" s="78"/>
      <c r="AL286" s="78"/>
      <c r="AM286" s="78"/>
      <c r="AN286" s="78"/>
      <c r="AO286" s="78"/>
      <c r="AP286" s="78"/>
      <c r="AQ286" s="78"/>
      <c r="AR286" s="78"/>
      <c r="AS286" s="78"/>
      <c r="AT286" s="78"/>
      <c r="AU286" s="78"/>
      <c r="AV286" s="78"/>
      <c r="AW286" s="78"/>
      <c r="AX286" s="78"/>
      <c r="AY286" s="78"/>
      <c r="AZ286" s="78"/>
      <c r="BA286" s="78"/>
      <c r="BB286" s="78"/>
      <c r="BC286" s="78"/>
      <c r="BD286" s="78"/>
      <c r="BE286" s="78"/>
      <c r="BF286" s="78"/>
      <c r="BG286" s="78"/>
      <c r="BH286" s="78"/>
      <c r="BI286" s="78"/>
      <c r="BJ286" s="78"/>
      <c r="BK286" s="78"/>
      <c r="BL286" s="78"/>
      <c r="BM286" s="78"/>
      <c r="BN286" s="78"/>
      <c r="BO286" s="78"/>
      <c r="BP286" s="78"/>
      <c r="BQ286" s="78"/>
      <c r="BR286" s="78"/>
      <c r="BS286" s="78"/>
      <c r="BT286" s="78"/>
      <c r="BU286" s="78"/>
      <c r="BV286" s="78"/>
      <c r="BW286" s="78"/>
      <c r="BX286" s="78"/>
      <c r="BY286" s="78"/>
      <c r="BZ286" s="78"/>
      <c r="CA286" s="78"/>
      <c r="CB286" s="78"/>
      <c r="CC286" s="78"/>
      <c r="CD286" s="78"/>
      <c r="CE286" s="78"/>
      <c r="CF286" s="78"/>
      <c r="CG286" s="78"/>
      <c r="CH286" s="78"/>
      <c r="CI286" s="78"/>
      <c r="CJ286" s="78"/>
      <c r="CK286" s="78"/>
      <c r="CL286" s="78"/>
      <c r="CM286" s="78"/>
      <c r="CN286" s="78"/>
      <c r="CO286" s="78"/>
      <c r="CP286" s="78"/>
      <c r="CQ286" s="78"/>
      <c r="CR286" s="78"/>
      <c r="CS286" s="78"/>
      <c r="CT286" s="78"/>
      <c r="CU286" s="78"/>
      <c r="CV286" s="78"/>
      <c r="CW286" s="78"/>
      <c r="CX286" s="78"/>
      <c r="CY286" s="78"/>
      <c r="CZ286" s="78"/>
      <c r="DA286" s="78"/>
      <c r="DB286" s="78"/>
      <c r="DC286" s="78"/>
      <c r="DD286" s="78"/>
      <c r="DE286" s="78"/>
      <c r="DF286" s="78"/>
      <c r="DG286" s="78"/>
      <c r="DH286" s="78"/>
      <c r="DI286" s="78"/>
      <c r="DJ286" s="78"/>
      <c r="DK286" s="78"/>
      <c r="DL286" s="78"/>
      <c r="DM286" s="78"/>
      <c r="DN286" s="78"/>
      <c r="DO286" s="78"/>
      <c r="DP286" s="78"/>
      <c r="DQ286" s="78"/>
      <c r="DR286" s="78"/>
      <c r="DS286" s="78"/>
      <c r="DT286" s="78"/>
      <c r="DU286" s="78"/>
      <c r="DV286" s="78"/>
      <c r="DW286" s="78"/>
      <c r="DX286" s="78"/>
      <c r="DY286" s="78"/>
      <c r="DZ286" s="78"/>
      <c r="EA286" s="78"/>
      <c r="EB286" s="78"/>
      <c r="EC286" s="78"/>
      <c r="ED286" s="78"/>
      <c r="EE286" s="78"/>
      <c r="EF286" s="78"/>
      <c r="EG286" s="78"/>
      <c r="EH286" s="78"/>
      <c r="EI286" s="78"/>
      <c r="EJ286" s="78"/>
      <c r="EK286" s="78"/>
      <c r="EL286" s="78"/>
      <c r="EM286" s="78"/>
      <c r="EN286" s="78"/>
      <c r="EO286" s="78"/>
      <c r="EP286" s="78"/>
      <c r="EQ286" s="78"/>
      <c r="ER286" s="78"/>
      <c r="ES286" s="78"/>
      <c r="ET286" s="78"/>
      <c r="EU286" s="78"/>
      <c r="EV286" s="78"/>
      <c r="EW286" s="78"/>
      <c r="EX286" s="78"/>
      <c r="EY286" s="78"/>
      <c r="EZ286" s="78"/>
      <c r="FA286" s="78"/>
      <c r="FB286" s="78"/>
      <c r="FC286" s="78"/>
      <c r="FD286" s="78"/>
      <c r="FE286" s="78"/>
      <c r="FF286" s="78"/>
      <c r="FG286" s="78"/>
      <c r="FH286" s="78"/>
      <c r="FI286" s="78"/>
      <c r="FJ286" s="78"/>
      <c r="FK286" s="78"/>
      <c r="FL286" s="78"/>
      <c r="FM286" s="78"/>
      <c r="FN286" s="78"/>
      <c r="FO286" s="78"/>
      <c r="FP286" s="78"/>
      <c r="FQ286" s="78"/>
      <c r="FR286" s="78"/>
      <c r="FS286" s="78"/>
      <c r="FT286" s="78"/>
      <c r="FU286" s="78"/>
    </row>
    <row r="287" spans="10:177" s="1" customFormat="1" ht="15.75">
      <c r="J287" s="78"/>
      <c r="K287" s="78"/>
      <c r="L287" s="78"/>
      <c r="M287" s="78"/>
      <c r="N287" s="78"/>
      <c r="O287" s="78"/>
      <c r="P287" s="78"/>
      <c r="Q287" s="78"/>
      <c r="R287" s="78"/>
      <c r="S287" s="78"/>
      <c r="T287" s="78"/>
      <c r="U287" s="78"/>
      <c r="V287" s="78"/>
      <c r="W287" s="78"/>
      <c r="X287" s="78"/>
      <c r="Y287" s="78"/>
      <c r="Z287" s="78"/>
      <c r="AA287" s="78"/>
      <c r="AB287" s="78"/>
      <c r="AC287" s="78"/>
      <c r="AD287" s="78"/>
      <c r="AE287" s="78"/>
      <c r="AF287" s="78"/>
      <c r="AG287" s="78"/>
      <c r="AH287" s="78"/>
      <c r="AI287" s="78"/>
      <c r="AJ287" s="78"/>
      <c r="AK287" s="78"/>
      <c r="AL287" s="78"/>
      <c r="AM287" s="78"/>
      <c r="AN287" s="78"/>
      <c r="AO287" s="78"/>
      <c r="AP287" s="78"/>
      <c r="AQ287" s="78"/>
      <c r="AR287" s="78"/>
      <c r="AS287" s="78"/>
      <c r="AT287" s="78"/>
      <c r="AU287" s="78"/>
      <c r="AV287" s="78"/>
      <c r="AW287" s="78"/>
      <c r="AX287" s="78"/>
      <c r="AY287" s="78"/>
      <c r="AZ287" s="78"/>
      <c r="BA287" s="78"/>
      <c r="BB287" s="78"/>
      <c r="BC287" s="78"/>
      <c r="BD287" s="78"/>
      <c r="BE287" s="78"/>
      <c r="BF287" s="78"/>
      <c r="BG287" s="78"/>
      <c r="BH287" s="78"/>
      <c r="BI287" s="78"/>
      <c r="BJ287" s="78"/>
      <c r="BK287" s="78"/>
      <c r="BL287" s="78"/>
      <c r="BM287" s="78"/>
      <c r="BN287" s="78"/>
      <c r="BO287" s="78"/>
      <c r="BP287" s="78"/>
      <c r="BQ287" s="78"/>
      <c r="BR287" s="78"/>
      <c r="BS287" s="78"/>
      <c r="BT287" s="78"/>
      <c r="BU287" s="78"/>
      <c r="BV287" s="78"/>
      <c r="BW287" s="78"/>
      <c r="BX287" s="78"/>
      <c r="BY287" s="78"/>
      <c r="BZ287" s="78"/>
      <c r="CA287" s="78"/>
      <c r="CB287" s="78"/>
      <c r="CC287" s="78"/>
      <c r="CD287" s="78"/>
      <c r="CE287" s="78"/>
      <c r="CF287" s="78"/>
      <c r="CG287" s="78"/>
      <c r="CH287" s="78"/>
      <c r="CI287" s="78"/>
      <c r="CJ287" s="78"/>
      <c r="CK287" s="78"/>
      <c r="CL287" s="78"/>
      <c r="CM287" s="78"/>
      <c r="CN287" s="78"/>
      <c r="CO287" s="78"/>
      <c r="CP287" s="78"/>
      <c r="CQ287" s="78"/>
      <c r="CR287" s="78"/>
      <c r="CS287" s="78"/>
      <c r="CT287" s="78"/>
      <c r="CU287" s="78"/>
      <c r="CV287" s="78"/>
      <c r="CW287" s="78"/>
      <c r="CX287" s="78"/>
      <c r="CY287" s="78"/>
      <c r="CZ287" s="78"/>
      <c r="DA287" s="78"/>
      <c r="DB287" s="78"/>
      <c r="DC287" s="78"/>
      <c r="DD287" s="78"/>
      <c r="DE287" s="78"/>
      <c r="DF287" s="78"/>
      <c r="DG287" s="78"/>
      <c r="DH287" s="78"/>
      <c r="DI287" s="78"/>
      <c r="DJ287" s="78"/>
      <c r="DK287" s="78"/>
      <c r="DL287" s="78"/>
      <c r="DM287" s="78"/>
      <c r="DN287" s="78"/>
      <c r="DO287" s="78"/>
      <c r="DP287" s="78"/>
      <c r="DQ287" s="78"/>
      <c r="DR287" s="78"/>
      <c r="DS287" s="78"/>
      <c r="DT287" s="78"/>
      <c r="DU287" s="78"/>
      <c r="DV287" s="78"/>
      <c r="DW287" s="78"/>
      <c r="DX287" s="78"/>
      <c r="DY287" s="78"/>
      <c r="DZ287" s="78"/>
      <c r="EA287" s="78"/>
      <c r="EB287" s="78"/>
      <c r="EC287" s="78"/>
      <c r="ED287" s="78"/>
      <c r="EE287" s="78"/>
      <c r="EF287" s="78"/>
      <c r="EG287" s="78"/>
      <c r="EH287" s="78"/>
      <c r="EI287" s="78"/>
      <c r="EJ287" s="78"/>
      <c r="EK287" s="78"/>
      <c r="EL287" s="78"/>
      <c r="EM287" s="78"/>
      <c r="EN287" s="78"/>
      <c r="EO287" s="78"/>
      <c r="EP287" s="78"/>
      <c r="EQ287" s="78"/>
      <c r="ER287" s="78"/>
      <c r="ES287" s="78"/>
      <c r="ET287" s="78"/>
      <c r="EU287" s="78"/>
      <c r="EV287" s="78"/>
      <c r="EW287" s="78"/>
      <c r="EX287" s="78"/>
      <c r="EY287" s="78"/>
      <c r="EZ287" s="78"/>
      <c r="FA287" s="78"/>
      <c r="FB287" s="78"/>
      <c r="FC287" s="78"/>
      <c r="FD287" s="78"/>
      <c r="FE287" s="78"/>
      <c r="FF287" s="78"/>
      <c r="FG287" s="78"/>
      <c r="FH287" s="78"/>
      <c r="FI287" s="78"/>
      <c r="FJ287" s="78"/>
      <c r="FK287" s="78"/>
      <c r="FL287" s="78"/>
      <c r="FM287" s="78"/>
      <c r="FN287" s="78"/>
      <c r="FO287" s="78"/>
      <c r="FP287" s="78"/>
      <c r="FQ287" s="78"/>
      <c r="FR287" s="78"/>
      <c r="FS287" s="78"/>
      <c r="FT287" s="78"/>
      <c r="FU287" s="78"/>
    </row>
    <row r="288" spans="10:177" s="1" customFormat="1" ht="15.75">
      <c r="J288" s="78"/>
      <c r="K288" s="78"/>
      <c r="L288" s="78"/>
      <c r="M288" s="78"/>
      <c r="N288" s="78"/>
      <c r="O288" s="78"/>
      <c r="P288" s="78"/>
      <c r="Q288" s="78"/>
      <c r="R288" s="78"/>
      <c r="S288" s="78"/>
      <c r="T288" s="78"/>
      <c r="U288" s="78"/>
      <c r="V288" s="78"/>
      <c r="W288" s="78"/>
      <c r="X288" s="78"/>
      <c r="Y288" s="78"/>
      <c r="Z288" s="78"/>
      <c r="AA288" s="78"/>
      <c r="AB288" s="78"/>
      <c r="AC288" s="78"/>
      <c r="AD288" s="78"/>
      <c r="AE288" s="78"/>
      <c r="AF288" s="78"/>
      <c r="AG288" s="78"/>
      <c r="AH288" s="78"/>
      <c r="AI288" s="78"/>
      <c r="AJ288" s="78"/>
      <c r="AK288" s="78"/>
      <c r="AL288" s="78"/>
      <c r="AM288" s="78"/>
      <c r="AN288" s="78"/>
      <c r="AO288" s="78"/>
      <c r="AP288" s="78"/>
      <c r="AQ288" s="78"/>
      <c r="AR288" s="78"/>
      <c r="AS288" s="78"/>
      <c r="AT288" s="78"/>
      <c r="AU288" s="78"/>
      <c r="AV288" s="78"/>
      <c r="AW288" s="78"/>
      <c r="AX288" s="78"/>
      <c r="AY288" s="78"/>
      <c r="AZ288" s="78"/>
      <c r="BA288" s="78"/>
      <c r="BB288" s="78"/>
      <c r="BC288" s="78"/>
      <c r="BD288" s="78"/>
      <c r="BE288" s="78"/>
      <c r="BF288" s="78"/>
      <c r="BG288" s="78"/>
      <c r="BH288" s="78"/>
      <c r="BI288" s="78"/>
      <c r="BJ288" s="78"/>
      <c r="BK288" s="78"/>
      <c r="BL288" s="78"/>
      <c r="BM288" s="78"/>
      <c r="BN288" s="78"/>
      <c r="BO288" s="78"/>
      <c r="BP288" s="78"/>
      <c r="BQ288" s="78"/>
      <c r="BR288" s="78"/>
      <c r="BS288" s="78"/>
      <c r="BT288" s="78"/>
      <c r="BU288" s="78"/>
      <c r="BV288" s="78"/>
      <c r="BW288" s="78"/>
      <c r="BX288" s="78"/>
      <c r="BY288" s="78"/>
      <c r="BZ288" s="78"/>
      <c r="CA288" s="78"/>
      <c r="CB288" s="78"/>
      <c r="CC288" s="78"/>
      <c r="CD288" s="78"/>
      <c r="CE288" s="78"/>
      <c r="CF288" s="78"/>
      <c r="CG288" s="78"/>
      <c r="CH288" s="78"/>
      <c r="CI288" s="78"/>
      <c r="CJ288" s="78"/>
      <c r="CK288" s="78"/>
      <c r="CL288" s="78"/>
      <c r="CM288" s="78"/>
      <c r="CN288" s="78"/>
      <c r="CO288" s="78"/>
      <c r="CP288" s="78"/>
      <c r="CQ288" s="78"/>
      <c r="CR288" s="78"/>
      <c r="CS288" s="78"/>
      <c r="CT288" s="78"/>
      <c r="CU288" s="78"/>
      <c r="CV288" s="78"/>
      <c r="CW288" s="78"/>
      <c r="CX288" s="78"/>
      <c r="CY288" s="78"/>
      <c r="CZ288" s="78"/>
      <c r="DA288" s="78"/>
      <c r="DB288" s="78"/>
      <c r="DC288" s="78"/>
      <c r="DD288" s="78"/>
      <c r="DE288" s="78"/>
      <c r="DF288" s="78"/>
      <c r="DG288" s="78"/>
      <c r="DH288" s="78"/>
      <c r="DI288" s="78"/>
      <c r="DJ288" s="78"/>
      <c r="DK288" s="78"/>
      <c r="DL288" s="78"/>
      <c r="DM288" s="78"/>
      <c r="DN288" s="78"/>
      <c r="DO288" s="78"/>
      <c r="DP288" s="78"/>
      <c r="DQ288" s="78"/>
      <c r="DR288" s="78"/>
      <c r="DS288" s="78"/>
      <c r="DT288" s="78"/>
      <c r="DU288" s="78"/>
      <c r="DV288" s="78"/>
      <c r="DW288" s="78"/>
      <c r="DX288" s="78"/>
      <c r="DY288" s="78"/>
      <c r="DZ288" s="78"/>
      <c r="EA288" s="78"/>
      <c r="EB288" s="78"/>
      <c r="EC288" s="78"/>
      <c r="ED288" s="78"/>
      <c r="EE288" s="78"/>
      <c r="EF288" s="78"/>
      <c r="EG288" s="78"/>
      <c r="EH288" s="78"/>
      <c r="EI288" s="78"/>
      <c r="EJ288" s="78"/>
      <c r="EK288" s="78"/>
      <c r="EL288" s="78"/>
      <c r="EM288" s="78"/>
      <c r="EN288" s="78"/>
      <c r="EO288" s="78"/>
      <c r="EP288" s="78"/>
      <c r="EQ288" s="78"/>
      <c r="ER288" s="78"/>
      <c r="ES288" s="78"/>
      <c r="ET288" s="78"/>
      <c r="EU288" s="78"/>
      <c r="EV288" s="78"/>
      <c r="EW288" s="78"/>
      <c r="EX288" s="78"/>
      <c r="EY288" s="78"/>
      <c r="EZ288" s="78"/>
      <c r="FA288" s="78"/>
      <c r="FB288" s="78"/>
      <c r="FC288" s="78"/>
      <c r="FD288" s="78"/>
      <c r="FE288" s="78"/>
      <c r="FF288" s="78"/>
      <c r="FG288" s="78"/>
      <c r="FH288" s="78"/>
      <c r="FI288" s="78"/>
      <c r="FJ288" s="78"/>
      <c r="FK288" s="78"/>
      <c r="FL288" s="78"/>
      <c r="FM288" s="78"/>
      <c r="FN288" s="78"/>
      <c r="FO288" s="78"/>
      <c r="FP288" s="78"/>
      <c r="FQ288" s="78"/>
      <c r="FR288" s="78"/>
      <c r="FS288" s="78"/>
      <c r="FT288" s="78"/>
      <c r="FU288" s="78"/>
    </row>
    <row r="289" spans="10:177" s="1" customFormat="1" ht="15.75">
      <c r="J289" s="78"/>
      <c r="K289" s="78"/>
      <c r="L289" s="78"/>
      <c r="M289" s="78"/>
      <c r="N289" s="78"/>
      <c r="O289" s="78"/>
      <c r="P289" s="78"/>
      <c r="Q289" s="78"/>
      <c r="R289" s="78"/>
      <c r="S289" s="78"/>
      <c r="T289" s="78"/>
      <c r="U289" s="78"/>
      <c r="V289" s="78"/>
      <c r="W289" s="78"/>
      <c r="X289" s="78"/>
      <c r="Y289" s="78"/>
      <c r="Z289" s="78"/>
      <c r="AA289" s="78"/>
      <c r="AB289" s="78"/>
      <c r="AC289" s="78"/>
      <c r="AD289" s="78"/>
      <c r="AE289" s="78"/>
      <c r="AF289" s="78"/>
      <c r="AG289" s="78"/>
      <c r="AH289" s="78"/>
      <c r="AI289" s="78"/>
      <c r="AJ289" s="78"/>
      <c r="AK289" s="78"/>
      <c r="AL289" s="78"/>
      <c r="AM289" s="78"/>
      <c r="AN289" s="78"/>
      <c r="AO289" s="78"/>
      <c r="AP289" s="78"/>
      <c r="AQ289" s="78"/>
      <c r="AR289" s="78"/>
      <c r="AS289" s="78"/>
      <c r="AT289" s="78"/>
      <c r="AU289" s="78"/>
      <c r="AV289" s="78"/>
      <c r="AW289" s="78"/>
      <c r="AX289" s="78"/>
      <c r="AY289" s="78"/>
      <c r="AZ289" s="78"/>
      <c r="BA289" s="78"/>
      <c r="BB289" s="78"/>
      <c r="BC289" s="78"/>
      <c r="BD289" s="78"/>
      <c r="BE289" s="78"/>
      <c r="BF289" s="78"/>
      <c r="BG289" s="78"/>
      <c r="BH289" s="78"/>
      <c r="BI289" s="78"/>
      <c r="BJ289" s="78"/>
      <c r="BK289" s="78"/>
      <c r="BL289" s="78"/>
      <c r="BM289" s="78"/>
      <c r="BN289" s="78"/>
      <c r="BO289" s="78"/>
      <c r="BP289" s="78"/>
      <c r="BQ289" s="78"/>
      <c r="BR289" s="78"/>
      <c r="BS289" s="78"/>
      <c r="BT289" s="78"/>
      <c r="BU289" s="78"/>
      <c r="BV289" s="78"/>
      <c r="BW289" s="78"/>
      <c r="BX289" s="78"/>
      <c r="BY289" s="78"/>
      <c r="BZ289" s="78"/>
      <c r="CA289" s="78"/>
      <c r="CB289" s="78"/>
      <c r="CC289" s="78"/>
      <c r="CD289" s="78"/>
      <c r="CE289" s="78"/>
      <c r="CF289" s="78"/>
      <c r="CG289" s="78"/>
      <c r="CH289" s="78"/>
      <c r="CI289" s="78"/>
      <c r="CJ289" s="78"/>
      <c r="CK289" s="78"/>
      <c r="CL289" s="78"/>
      <c r="CM289" s="78"/>
      <c r="CN289" s="78"/>
      <c r="CO289" s="78"/>
      <c r="CP289" s="78"/>
      <c r="CQ289" s="78"/>
      <c r="CR289" s="78"/>
      <c r="CS289" s="78"/>
      <c r="CT289" s="78"/>
      <c r="CU289" s="78"/>
      <c r="CV289" s="78"/>
      <c r="CW289" s="78"/>
      <c r="CX289" s="78"/>
      <c r="CY289" s="78"/>
      <c r="CZ289" s="78"/>
      <c r="DA289" s="78"/>
      <c r="DB289" s="78"/>
      <c r="DC289" s="78"/>
      <c r="DD289" s="78"/>
      <c r="DE289" s="78"/>
      <c r="DF289" s="78"/>
      <c r="DG289" s="78"/>
      <c r="DH289" s="78"/>
      <c r="DI289" s="78"/>
      <c r="DJ289" s="78"/>
      <c r="DK289" s="78"/>
      <c r="DL289" s="78"/>
      <c r="DM289" s="78"/>
      <c r="DN289" s="78"/>
      <c r="DO289" s="78"/>
      <c r="DP289" s="78"/>
      <c r="DQ289" s="78"/>
      <c r="DR289" s="78"/>
      <c r="DS289" s="78"/>
      <c r="DT289" s="78"/>
      <c r="DU289" s="78"/>
      <c r="DV289" s="78"/>
      <c r="DW289" s="78"/>
      <c r="DX289" s="78"/>
      <c r="DY289" s="78"/>
      <c r="DZ289" s="78"/>
      <c r="EA289" s="78"/>
      <c r="EB289" s="78"/>
      <c r="EC289" s="78"/>
      <c r="ED289" s="78"/>
      <c r="EE289" s="78"/>
      <c r="EF289" s="78"/>
      <c r="EG289" s="78"/>
      <c r="EH289" s="78"/>
      <c r="EI289" s="78"/>
      <c r="EJ289" s="78"/>
      <c r="EK289" s="78"/>
      <c r="EL289" s="78"/>
      <c r="EM289" s="78"/>
      <c r="EN289" s="78"/>
      <c r="EO289" s="78"/>
      <c r="EP289" s="78"/>
      <c r="EQ289" s="78"/>
      <c r="ER289" s="78"/>
      <c r="ES289" s="78"/>
      <c r="ET289" s="78"/>
      <c r="EU289" s="78"/>
      <c r="EV289" s="78"/>
      <c r="EW289" s="78"/>
      <c r="EX289" s="78"/>
      <c r="EY289" s="78"/>
      <c r="EZ289" s="78"/>
      <c r="FA289" s="78"/>
      <c r="FB289" s="78"/>
      <c r="FC289" s="78"/>
      <c r="FD289" s="78"/>
      <c r="FE289" s="78"/>
      <c r="FF289" s="78"/>
      <c r="FG289" s="78"/>
      <c r="FH289" s="78"/>
      <c r="FI289" s="78"/>
      <c r="FJ289" s="78"/>
      <c r="FK289" s="78"/>
      <c r="FL289" s="78"/>
      <c r="FM289" s="78"/>
      <c r="FN289" s="78"/>
      <c r="FO289" s="78"/>
      <c r="FP289" s="78"/>
      <c r="FQ289" s="78"/>
      <c r="FR289" s="78"/>
      <c r="FS289" s="78"/>
      <c r="FT289" s="78"/>
      <c r="FU289" s="78"/>
    </row>
    <row r="290" spans="10:177" s="1" customFormat="1" ht="15.75">
      <c r="J290" s="78"/>
      <c r="K290" s="78"/>
      <c r="L290" s="78"/>
      <c r="M290" s="78"/>
      <c r="N290" s="78"/>
      <c r="O290" s="78"/>
      <c r="P290" s="78"/>
      <c r="Q290" s="78"/>
      <c r="R290" s="78"/>
      <c r="S290" s="78"/>
      <c r="T290" s="78"/>
      <c r="U290" s="78"/>
      <c r="V290" s="78"/>
      <c r="W290" s="78"/>
      <c r="X290" s="78"/>
      <c r="Y290" s="78"/>
      <c r="Z290" s="78"/>
      <c r="AA290" s="78"/>
      <c r="AB290" s="78"/>
      <c r="AC290" s="78"/>
      <c r="AD290" s="78"/>
      <c r="AE290" s="78"/>
      <c r="AF290" s="78"/>
      <c r="AG290" s="78"/>
      <c r="AH290" s="78"/>
      <c r="AI290" s="78"/>
      <c r="AJ290" s="78"/>
      <c r="AK290" s="78"/>
      <c r="AL290" s="78"/>
      <c r="AM290" s="78"/>
      <c r="AN290" s="78"/>
      <c r="AO290" s="78"/>
      <c r="AP290" s="78"/>
      <c r="AQ290" s="78"/>
      <c r="AR290" s="78"/>
      <c r="AS290" s="78"/>
      <c r="AT290" s="78"/>
      <c r="AU290" s="78"/>
      <c r="AV290" s="78"/>
      <c r="AW290" s="78"/>
      <c r="AX290" s="78"/>
      <c r="AY290" s="78"/>
      <c r="AZ290" s="78"/>
      <c r="BA290" s="78"/>
      <c r="BB290" s="78"/>
      <c r="BC290" s="78"/>
      <c r="BD290" s="78"/>
      <c r="BE290" s="78"/>
      <c r="BF290" s="78"/>
      <c r="BG290" s="78"/>
      <c r="BH290" s="78"/>
      <c r="BI290" s="78"/>
      <c r="BJ290" s="78"/>
      <c r="BK290" s="78"/>
      <c r="BL290" s="78"/>
      <c r="BM290" s="78"/>
      <c r="BN290" s="78"/>
      <c r="BO290" s="78"/>
      <c r="BP290" s="78"/>
      <c r="BQ290" s="78"/>
      <c r="BR290" s="78"/>
      <c r="BS290" s="78"/>
      <c r="BT290" s="78"/>
      <c r="BU290" s="78"/>
      <c r="BV290" s="78"/>
      <c r="BW290" s="78"/>
      <c r="BX290" s="78"/>
      <c r="BY290" s="78"/>
      <c r="BZ290" s="78"/>
      <c r="CA290" s="78"/>
      <c r="CB290" s="78"/>
      <c r="CC290" s="78"/>
      <c r="CD290" s="78"/>
      <c r="CE290" s="78"/>
      <c r="CF290" s="78"/>
      <c r="CG290" s="78"/>
      <c r="CH290" s="78"/>
      <c r="CI290" s="78"/>
      <c r="CJ290" s="78"/>
      <c r="CK290" s="78"/>
      <c r="CL290" s="78"/>
      <c r="CM290" s="78"/>
      <c r="CN290" s="78"/>
      <c r="CO290" s="78"/>
      <c r="CP290" s="78"/>
      <c r="CQ290" s="78"/>
      <c r="CR290" s="78"/>
      <c r="CS290" s="78"/>
      <c r="CT290" s="78"/>
      <c r="CU290" s="78"/>
      <c r="CV290" s="78"/>
      <c r="CW290" s="78"/>
      <c r="CX290" s="78"/>
      <c r="CY290" s="78"/>
      <c r="CZ290" s="78"/>
      <c r="DA290" s="78"/>
      <c r="DB290" s="78"/>
      <c r="DC290" s="78"/>
      <c r="DD290" s="78"/>
      <c r="DE290" s="78"/>
      <c r="DF290" s="78"/>
      <c r="DG290" s="78"/>
      <c r="DH290" s="78"/>
      <c r="DI290" s="78"/>
      <c r="DJ290" s="78"/>
      <c r="DK290" s="78"/>
      <c r="DL290" s="78"/>
      <c r="DM290" s="78"/>
      <c r="DN290" s="78"/>
      <c r="DO290" s="78"/>
      <c r="DP290" s="78"/>
      <c r="DQ290" s="78"/>
      <c r="DR290" s="78"/>
      <c r="DS290" s="78"/>
      <c r="DT290" s="78"/>
      <c r="DU290" s="78"/>
      <c r="DV290" s="78"/>
      <c r="DW290" s="78"/>
      <c r="DX290" s="78"/>
      <c r="DY290" s="78"/>
      <c r="DZ290" s="78"/>
      <c r="EA290" s="78"/>
      <c r="EB290" s="78"/>
      <c r="EC290" s="78"/>
      <c r="ED290" s="78"/>
      <c r="EE290" s="78"/>
      <c r="EF290" s="78"/>
      <c r="EG290" s="78"/>
      <c r="EH290" s="78"/>
      <c r="EI290" s="78"/>
      <c r="EJ290" s="78"/>
      <c r="EK290" s="78"/>
      <c r="EL290" s="78"/>
      <c r="EM290" s="78"/>
      <c r="EN290" s="78"/>
      <c r="EO290" s="78"/>
      <c r="EP290" s="78"/>
      <c r="EQ290" s="78"/>
      <c r="ER290" s="78"/>
      <c r="ES290" s="78"/>
      <c r="ET290" s="78"/>
      <c r="EU290" s="78"/>
      <c r="EV290" s="78"/>
      <c r="EW290" s="78"/>
      <c r="EX290" s="78"/>
      <c r="EY290" s="78"/>
      <c r="EZ290" s="78"/>
      <c r="FA290" s="78"/>
      <c r="FB290" s="78"/>
      <c r="FC290" s="78"/>
      <c r="FD290" s="78"/>
      <c r="FE290" s="78"/>
      <c r="FF290" s="78"/>
      <c r="FG290" s="78"/>
      <c r="FH290" s="78"/>
      <c r="FI290" s="78"/>
      <c r="FJ290" s="78"/>
      <c r="FK290" s="78"/>
      <c r="FL290" s="78"/>
      <c r="FM290" s="78"/>
      <c r="FN290" s="78"/>
      <c r="FO290" s="78"/>
      <c r="FP290" s="78"/>
      <c r="FQ290" s="78"/>
      <c r="FR290" s="78"/>
      <c r="FS290" s="78"/>
      <c r="FT290" s="78"/>
      <c r="FU290" s="78"/>
    </row>
    <row r="291" spans="10:177" s="1" customFormat="1" ht="15.75">
      <c r="J291" s="78"/>
      <c r="K291" s="78"/>
      <c r="L291" s="78"/>
      <c r="M291" s="78"/>
      <c r="N291" s="78"/>
      <c r="O291" s="78"/>
      <c r="P291" s="78"/>
      <c r="Q291" s="78"/>
      <c r="R291" s="78"/>
      <c r="S291" s="78"/>
      <c r="T291" s="78"/>
      <c r="U291" s="78"/>
      <c r="V291" s="78"/>
      <c r="W291" s="78"/>
      <c r="X291" s="78"/>
      <c r="Y291" s="78"/>
      <c r="Z291" s="78"/>
      <c r="AA291" s="78"/>
      <c r="AB291" s="78"/>
      <c r="AC291" s="78"/>
      <c r="AD291" s="78"/>
      <c r="AE291" s="78"/>
      <c r="AF291" s="78"/>
      <c r="AG291" s="78"/>
      <c r="AH291" s="78"/>
      <c r="AI291" s="78"/>
      <c r="AJ291" s="78"/>
      <c r="AK291" s="78"/>
      <c r="AL291" s="78"/>
      <c r="AM291" s="78"/>
      <c r="AN291" s="78"/>
      <c r="AO291" s="78"/>
      <c r="AP291" s="78"/>
      <c r="AQ291" s="78"/>
      <c r="AR291" s="78"/>
      <c r="AS291" s="78"/>
      <c r="AT291" s="78"/>
      <c r="AU291" s="78"/>
      <c r="AV291" s="78"/>
      <c r="AW291" s="78"/>
      <c r="AX291" s="78"/>
      <c r="AY291" s="78"/>
      <c r="AZ291" s="78"/>
      <c r="BA291" s="78"/>
      <c r="BB291" s="78"/>
      <c r="BC291" s="78"/>
      <c r="BD291" s="78"/>
      <c r="BE291" s="78"/>
      <c r="BF291" s="78"/>
      <c r="BG291" s="78"/>
      <c r="BH291" s="78"/>
      <c r="BI291" s="78"/>
      <c r="BJ291" s="78"/>
      <c r="BK291" s="78"/>
      <c r="BL291" s="78"/>
      <c r="BM291" s="78"/>
      <c r="BN291" s="78"/>
      <c r="BO291" s="78"/>
      <c r="BP291" s="78"/>
      <c r="BQ291" s="78"/>
      <c r="BR291" s="78"/>
      <c r="BS291" s="78"/>
      <c r="BT291" s="78"/>
      <c r="BU291" s="78"/>
      <c r="BV291" s="78"/>
      <c r="BW291" s="78"/>
      <c r="BX291" s="78"/>
      <c r="BY291" s="78"/>
      <c r="BZ291" s="78"/>
      <c r="CA291" s="78"/>
      <c r="CB291" s="78"/>
      <c r="CC291" s="78"/>
      <c r="CD291" s="78"/>
      <c r="CE291" s="78"/>
      <c r="CF291" s="78"/>
      <c r="CG291" s="78"/>
      <c r="CH291" s="78"/>
      <c r="CI291" s="78"/>
      <c r="CJ291" s="78"/>
      <c r="CK291" s="78"/>
      <c r="CL291" s="78"/>
      <c r="CM291" s="78"/>
      <c r="CN291" s="78"/>
      <c r="CO291" s="78"/>
      <c r="CP291" s="78"/>
      <c r="CQ291" s="78"/>
      <c r="CR291" s="78"/>
      <c r="CS291" s="78"/>
      <c r="CT291" s="78"/>
      <c r="CU291" s="78"/>
      <c r="CV291" s="78"/>
      <c r="CW291" s="78"/>
      <c r="CX291" s="78"/>
      <c r="CY291" s="78"/>
      <c r="CZ291" s="78"/>
      <c r="DA291" s="78"/>
      <c r="DB291" s="78"/>
      <c r="DC291" s="78"/>
      <c r="DD291" s="78"/>
      <c r="DE291" s="78"/>
      <c r="DF291" s="78"/>
      <c r="DG291" s="78"/>
      <c r="DH291" s="78"/>
      <c r="DI291" s="78"/>
      <c r="DJ291" s="78"/>
      <c r="DK291" s="78"/>
      <c r="DL291" s="78"/>
      <c r="DM291" s="78"/>
      <c r="DN291" s="78"/>
      <c r="DO291" s="78"/>
      <c r="DP291" s="78"/>
      <c r="DQ291" s="78"/>
      <c r="DR291" s="78"/>
      <c r="DS291" s="78"/>
      <c r="DT291" s="78"/>
      <c r="DU291" s="78"/>
      <c r="DV291" s="78"/>
      <c r="DW291" s="78"/>
      <c r="DX291" s="78"/>
      <c r="DY291" s="78"/>
      <c r="DZ291" s="78"/>
      <c r="EA291" s="78"/>
      <c r="EB291" s="78"/>
      <c r="EC291" s="78"/>
      <c r="ED291" s="78"/>
      <c r="EE291" s="78"/>
      <c r="EF291" s="78"/>
      <c r="EG291" s="78"/>
      <c r="EH291" s="78"/>
      <c r="EI291" s="78"/>
      <c r="EJ291" s="78"/>
      <c r="EK291" s="78"/>
      <c r="EL291" s="78"/>
      <c r="EM291" s="78"/>
      <c r="EN291" s="78"/>
      <c r="EO291" s="78"/>
      <c r="EP291" s="78"/>
      <c r="EQ291" s="78"/>
      <c r="ER291" s="78"/>
      <c r="ES291" s="78"/>
      <c r="ET291" s="78"/>
      <c r="EU291" s="78"/>
      <c r="EV291" s="78"/>
      <c r="EW291" s="78"/>
      <c r="EX291" s="78"/>
      <c r="EY291" s="78"/>
      <c r="EZ291" s="78"/>
      <c r="FA291" s="78"/>
      <c r="FB291" s="78"/>
      <c r="FC291" s="78"/>
      <c r="FD291" s="78"/>
      <c r="FE291" s="78"/>
      <c r="FF291" s="78"/>
      <c r="FG291" s="78"/>
      <c r="FH291" s="78"/>
      <c r="FI291" s="78"/>
      <c r="FJ291" s="78"/>
      <c r="FK291" s="78"/>
      <c r="FL291" s="78"/>
      <c r="FM291" s="78"/>
      <c r="FN291" s="78"/>
      <c r="FO291" s="78"/>
      <c r="FP291" s="78"/>
      <c r="FQ291" s="78"/>
      <c r="FR291" s="78"/>
      <c r="FS291" s="78"/>
      <c r="FT291" s="78"/>
      <c r="FU291" s="78"/>
    </row>
    <row r="292" spans="10:177" s="1" customFormat="1" ht="15.75">
      <c r="J292" s="78"/>
      <c r="K292" s="78"/>
      <c r="L292" s="78"/>
      <c r="M292" s="78"/>
      <c r="N292" s="78"/>
      <c r="O292" s="78"/>
      <c r="P292" s="78"/>
      <c r="Q292" s="78"/>
      <c r="R292" s="78"/>
      <c r="S292" s="78"/>
      <c r="T292" s="78"/>
      <c r="U292" s="78"/>
      <c r="V292" s="78"/>
      <c r="W292" s="78"/>
      <c r="X292" s="78"/>
      <c r="Y292" s="78"/>
      <c r="Z292" s="78"/>
      <c r="AA292" s="78"/>
      <c r="AB292" s="78"/>
      <c r="AC292" s="78"/>
      <c r="AD292" s="78"/>
      <c r="AE292" s="78"/>
      <c r="AF292" s="78"/>
      <c r="AG292" s="78"/>
      <c r="AH292" s="78"/>
      <c r="AI292" s="78"/>
      <c r="AJ292" s="78"/>
      <c r="AK292" s="78"/>
      <c r="AL292" s="78"/>
      <c r="AM292" s="78"/>
      <c r="AN292" s="78"/>
      <c r="AO292" s="78"/>
      <c r="AP292" s="78"/>
      <c r="AQ292" s="78"/>
      <c r="AR292" s="78"/>
      <c r="AS292" s="78"/>
      <c r="AT292" s="78"/>
      <c r="AU292" s="78"/>
      <c r="AV292" s="78"/>
      <c r="AW292" s="78"/>
      <c r="AX292" s="78"/>
      <c r="AY292" s="78"/>
      <c r="AZ292" s="78"/>
      <c r="BA292" s="78"/>
      <c r="BB292" s="78"/>
      <c r="BC292" s="78"/>
      <c r="BD292" s="78"/>
      <c r="BE292" s="78"/>
      <c r="BF292" s="78"/>
      <c r="BG292" s="78"/>
      <c r="BH292" s="78"/>
      <c r="BI292" s="78"/>
      <c r="BJ292" s="78"/>
      <c r="BK292" s="78"/>
      <c r="BL292" s="78"/>
      <c r="BM292" s="78"/>
      <c r="BN292" s="78"/>
      <c r="BO292" s="78"/>
      <c r="BP292" s="78"/>
      <c r="BQ292" s="78"/>
      <c r="BR292" s="78"/>
      <c r="BS292" s="78"/>
      <c r="BT292" s="78"/>
      <c r="BU292" s="78"/>
      <c r="BV292" s="78"/>
      <c r="BW292" s="78"/>
      <c r="BX292" s="78"/>
      <c r="BY292" s="78"/>
      <c r="BZ292" s="78"/>
      <c r="CA292" s="78"/>
      <c r="CB292" s="78"/>
      <c r="CC292" s="78"/>
      <c r="CD292" s="78"/>
      <c r="CE292" s="78"/>
      <c r="CF292" s="78"/>
      <c r="CG292" s="78"/>
      <c r="CH292" s="78"/>
      <c r="CI292" s="78"/>
      <c r="CJ292" s="78"/>
      <c r="CK292" s="78"/>
      <c r="CL292" s="78"/>
      <c r="CM292" s="78"/>
      <c r="CN292" s="78"/>
      <c r="CO292" s="78"/>
      <c r="CP292" s="78"/>
      <c r="CQ292" s="78"/>
      <c r="CR292" s="78"/>
      <c r="CS292" s="78"/>
      <c r="CT292" s="78"/>
      <c r="CU292" s="78"/>
      <c r="CV292" s="78"/>
      <c r="CW292" s="78"/>
      <c r="CX292" s="78"/>
      <c r="CY292" s="78"/>
      <c r="CZ292" s="78"/>
      <c r="DA292" s="78"/>
      <c r="DB292" s="78"/>
      <c r="DC292" s="78"/>
      <c r="DD292" s="78"/>
      <c r="DE292" s="78"/>
      <c r="DF292" s="78"/>
      <c r="DG292" s="78"/>
      <c r="DH292" s="78"/>
      <c r="DI292" s="78"/>
      <c r="DJ292" s="78"/>
      <c r="DK292" s="78"/>
      <c r="DL292" s="78"/>
      <c r="DM292" s="78"/>
      <c r="DN292" s="78"/>
      <c r="DO292" s="78"/>
      <c r="DP292" s="78"/>
      <c r="DQ292" s="78"/>
      <c r="DR292" s="78"/>
      <c r="DS292" s="78"/>
      <c r="DT292" s="78"/>
      <c r="DU292" s="78"/>
      <c r="DV292" s="78"/>
      <c r="DW292" s="78"/>
      <c r="DX292" s="78"/>
      <c r="DY292" s="78"/>
      <c r="DZ292" s="78"/>
      <c r="EA292" s="78"/>
      <c r="EB292" s="78"/>
      <c r="EC292" s="78"/>
      <c r="ED292" s="78"/>
      <c r="EE292" s="78"/>
      <c r="EF292" s="78"/>
      <c r="EG292" s="78"/>
      <c r="EH292" s="78"/>
      <c r="EI292" s="78"/>
      <c r="EJ292" s="78"/>
      <c r="EK292" s="78"/>
      <c r="EL292" s="78"/>
      <c r="EM292" s="78"/>
      <c r="EN292" s="78"/>
      <c r="EO292" s="78"/>
      <c r="EP292" s="78"/>
      <c r="EQ292" s="78"/>
      <c r="ER292" s="78"/>
      <c r="ES292" s="78"/>
      <c r="ET292" s="78"/>
      <c r="EU292" s="78"/>
      <c r="EV292" s="78"/>
      <c r="EW292" s="78"/>
      <c r="EX292" s="78"/>
      <c r="EY292" s="78"/>
      <c r="EZ292" s="78"/>
      <c r="FA292" s="78"/>
      <c r="FB292" s="78"/>
      <c r="FC292" s="78"/>
      <c r="FD292" s="78"/>
      <c r="FE292" s="78"/>
      <c r="FF292" s="78"/>
      <c r="FG292" s="78"/>
      <c r="FH292" s="78"/>
      <c r="FI292" s="78"/>
      <c r="FJ292" s="78"/>
      <c r="FK292" s="78"/>
      <c r="FL292" s="78"/>
      <c r="FM292" s="78"/>
      <c r="FN292" s="78"/>
      <c r="FO292" s="78"/>
      <c r="FP292" s="78"/>
      <c r="FQ292" s="78"/>
      <c r="FR292" s="78"/>
      <c r="FS292" s="78"/>
      <c r="FT292" s="78"/>
      <c r="FU292" s="78"/>
    </row>
    <row r="293" spans="10:177" s="1" customFormat="1" ht="15.75">
      <c r="J293" s="78"/>
      <c r="K293" s="78"/>
      <c r="L293" s="78"/>
      <c r="M293" s="78"/>
      <c r="N293" s="78"/>
      <c r="O293" s="78"/>
      <c r="P293" s="78"/>
      <c r="Q293" s="78"/>
      <c r="R293" s="78"/>
      <c r="S293" s="78"/>
      <c r="T293" s="78"/>
      <c r="U293" s="78"/>
      <c r="V293" s="78"/>
      <c r="W293" s="78"/>
      <c r="X293" s="78"/>
      <c r="Y293" s="78"/>
      <c r="Z293" s="78"/>
      <c r="AA293" s="78"/>
      <c r="AB293" s="78"/>
      <c r="AC293" s="78"/>
      <c r="AD293" s="78"/>
      <c r="AE293" s="78"/>
      <c r="AF293" s="78"/>
      <c r="AG293" s="78"/>
      <c r="AH293" s="78"/>
      <c r="AI293" s="78"/>
      <c r="AJ293" s="78"/>
      <c r="AK293" s="78"/>
      <c r="AL293" s="78"/>
      <c r="AM293" s="78"/>
      <c r="AN293" s="78"/>
      <c r="AO293" s="78"/>
      <c r="AP293" s="78"/>
      <c r="AQ293" s="78"/>
      <c r="AR293" s="78"/>
      <c r="AS293" s="78"/>
      <c r="AT293" s="78"/>
      <c r="AU293" s="78"/>
      <c r="AV293" s="78"/>
      <c r="AW293" s="78"/>
      <c r="AX293" s="78"/>
      <c r="AY293" s="78"/>
      <c r="AZ293" s="78"/>
      <c r="BA293" s="78"/>
      <c r="BB293" s="78"/>
      <c r="BC293" s="78"/>
      <c r="BD293" s="78"/>
      <c r="BE293" s="78"/>
      <c r="BF293" s="78"/>
      <c r="BG293" s="78"/>
      <c r="BH293" s="78"/>
      <c r="BI293" s="78"/>
      <c r="BJ293" s="78"/>
      <c r="BK293" s="78"/>
      <c r="BL293" s="78"/>
      <c r="BM293" s="78"/>
      <c r="BN293" s="78"/>
      <c r="BO293" s="78"/>
      <c r="BP293" s="78"/>
      <c r="BQ293" s="78"/>
      <c r="BR293" s="78"/>
      <c r="BS293" s="78"/>
      <c r="BT293" s="78"/>
      <c r="BU293" s="78"/>
      <c r="BV293" s="78"/>
      <c r="BW293" s="78"/>
      <c r="BX293" s="78"/>
      <c r="BY293" s="78"/>
      <c r="BZ293" s="78"/>
      <c r="CA293" s="78"/>
      <c r="CB293" s="78"/>
      <c r="CC293" s="78"/>
      <c r="CD293" s="78"/>
      <c r="CE293" s="78"/>
      <c r="CF293" s="78"/>
      <c r="CG293" s="78"/>
      <c r="CH293" s="78"/>
      <c r="CI293" s="78"/>
      <c r="CJ293" s="78"/>
      <c r="CK293" s="78"/>
      <c r="CL293" s="78"/>
      <c r="CM293" s="78"/>
      <c r="CN293" s="78"/>
      <c r="CO293" s="78"/>
      <c r="CP293" s="78"/>
      <c r="CQ293" s="78"/>
      <c r="CR293" s="78"/>
      <c r="CS293" s="78"/>
      <c r="CT293" s="78"/>
      <c r="CU293" s="78"/>
      <c r="CV293" s="78"/>
      <c r="CW293" s="78"/>
      <c r="CX293" s="78"/>
      <c r="CY293" s="78"/>
      <c r="CZ293" s="78"/>
      <c r="DA293" s="78"/>
      <c r="DB293" s="78"/>
      <c r="DC293" s="78"/>
      <c r="DD293" s="78"/>
      <c r="DE293" s="78"/>
      <c r="DF293" s="78"/>
      <c r="DG293" s="78"/>
      <c r="DH293" s="78"/>
      <c r="DI293" s="78"/>
      <c r="DJ293" s="78"/>
      <c r="DK293" s="78"/>
      <c r="DL293" s="78"/>
      <c r="DM293" s="78"/>
      <c r="DN293" s="78"/>
      <c r="DO293" s="78"/>
      <c r="DP293" s="78"/>
      <c r="DQ293" s="78"/>
      <c r="DR293" s="78"/>
      <c r="DS293" s="78"/>
      <c r="DT293" s="78"/>
      <c r="DU293" s="78"/>
      <c r="DV293" s="78"/>
      <c r="DW293" s="78"/>
      <c r="DX293" s="78"/>
      <c r="DY293" s="78"/>
      <c r="DZ293" s="78"/>
      <c r="EA293" s="78"/>
      <c r="EB293" s="78"/>
      <c r="EC293" s="78"/>
      <c r="ED293" s="78"/>
      <c r="EE293" s="78"/>
      <c r="EF293" s="78"/>
      <c r="EG293" s="78"/>
      <c r="EH293" s="78"/>
      <c r="EI293" s="78"/>
      <c r="EJ293" s="78"/>
      <c r="EK293" s="78"/>
      <c r="EL293" s="78"/>
      <c r="EM293" s="78"/>
      <c r="EN293" s="78"/>
      <c r="EO293" s="78"/>
      <c r="EP293" s="78"/>
      <c r="EQ293" s="78"/>
      <c r="ER293" s="78"/>
      <c r="ES293" s="78"/>
      <c r="ET293" s="78"/>
      <c r="EU293" s="78"/>
      <c r="EV293" s="78"/>
      <c r="EW293" s="78"/>
      <c r="EX293" s="78"/>
      <c r="EY293" s="78"/>
      <c r="EZ293" s="78"/>
      <c r="FA293" s="78"/>
      <c r="FB293" s="78"/>
      <c r="FC293" s="78"/>
      <c r="FD293" s="78"/>
      <c r="FE293" s="78"/>
      <c r="FF293" s="78"/>
      <c r="FG293" s="78"/>
      <c r="FH293" s="78"/>
      <c r="FI293" s="78"/>
      <c r="FJ293" s="78"/>
      <c r="FK293" s="78"/>
      <c r="FL293" s="78"/>
      <c r="FM293" s="78"/>
      <c r="FN293" s="78"/>
      <c r="FO293" s="78"/>
      <c r="FP293" s="78"/>
      <c r="FQ293" s="78"/>
      <c r="FR293" s="78"/>
      <c r="FS293" s="78"/>
      <c r="FT293" s="78"/>
      <c r="FU293" s="78"/>
    </row>
    <row r="294" spans="10:177" s="1" customFormat="1" ht="15.75">
      <c r="J294" s="78"/>
      <c r="K294" s="78"/>
      <c r="L294" s="78"/>
      <c r="M294" s="78"/>
      <c r="N294" s="78"/>
      <c r="O294" s="78"/>
      <c r="P294" s="78"/>
      <c r="Q294" s="78"/>
      <c r="R294" s="78"/>
      <c r="S294" s="78"/>
      <c r="T294" s="78"/>
      <c r="U294" s="78"/>
      <c r="V294" s="78"/>
      <c r="W294" s="78"/>
      <c r="X294" s="78"/>
      <c r="Y294" s="78"/>
      <c r="Z294" s="78"/>
      <c r="AA294" s="78"/>
      <c r="AB294" s="78"/>
      <c r="AC294" s="78"/>
      <c r="AD294" s="78"/>
      <c r="AE294" s="78"/>
      <c r="AF294" s="78"/>
      <c r="AG294" s="78"/>
      <c r="AH294" s="78"/>
      <c r="AI294" s="78"/>
      <c r="AJ294" s="78"/>
      <c r="AK294" s="78"/>
      <c r="AL294" s="78"/>
      <c r="AM294" s="78"/>
      <c r="AN294" s="78"/>
      <c r="AO294" s="78"/>
      <c r="AP294" s="78"/>
      <c r="AQ294" s="78"/>
      <c r="AR294" s="78"/>
      <c r="AS294" s="78"/>
      <c r="AT294" s="78"/>
      <c r="AU294" s="78"/>
      <c r="AV294" s="78"/>
      <c r="AW294" s="78"/>
      <c r="AX294" s="78"/>
      <c r="AY294" s="78"/>
      <c r="AZ294" s="78"/>
      <c r="BA294" s="78"/>
      <c r="BB294" s="78"/>
      <c r="BC294" s="78"/>
      <c r="BD294" s="78"/>
      <c r="BE294" s="78"/>
      <c r="BF294" s="78"/>
      <c r="BG294" s="78"/>
      <c r="BH294" s="78"/>
      <c r="BI294" s="78"/>
      <c r="BJ294" s="78"/>
      <c r="BK294" s="78"/>
      <c r="BL294" s="78"/>
      <c r="BM294" s="78"/>
      <c r="BN294" s="78"/>
      <c r="BO294" s="78"/>
      <c r="BP294" s="78"/>
      <c r="BQ294" s="78"/>
      <c r="BR294" s="78"/>
      <c r="BS294" s="78"/>
      <c r="BT294" s="78"/>
      <c r="BU294" s="78"/>
      <c r="BV294" s="78"/>
      <c r="BW294" s="78"/>
      <c r="BX294" s="78"/>
      <c r="BY294" s="78"/>
      <c r="BZ294" s="78"/>
      <c r="CA294" s="78"/>
      <c r="CB294" s="78"/>
      <c r="CC294" s="78"/>
      <c r="CD294" s="78"/>
      <c r="CE294" s="78"/>
      <c r="CF294" s="78"/>
      <c r="CG294" s="78"/>
      <c r="CH294" s="78"/>
      <c r="CI294" s="78"/>
      <c r="CJ294" s="78"/>
      <c r="CK294" s="78"/>
      <c r="CL294" s="78"/>
      <c r="CM294" s="78"/>
      <c r="CN294" s="78"/>
      <c r="CO294" s="78"/>
      <c r="CP294" s="78"/>
      <c r="CQ294" s="78"/>
      <c r="CR294" s="78"/>
      <c r="CS294" s="78"/>
      <c r="CT294" s="78"/>
      <c r="CU294" s="78"/>
      <c r="CV294" s="78"/>
      <c r="CW294" s="78"/>
      <c r="CX294" s="78"/>
      <c r="CY294" s="78"/>
      <c r="CZ294" s="78"/>
      <c r="DA294" s="78"/>
      <c r="DB294" s="78"/>
      <c r="DC294" s="78"/>
      <c r="DD294" s="78"/>
      <c r="DE294" s="78"/>
      <c r="DF294" s="78"/>
      <c r="DG294" s="78"/>
      <c r="DH294" s="78"/>
      <c r="DI294" s="78"/>
      <c r="DJ294" s="78"/>
      <c r="DK294" s="78"/>
      <c r="DL294" s="78"/>
      <c r="DM294" s="78"/>
      <c r="DN294" s="78"/>
      <c r="DO294" s="78"/>
      <c r="DP294" s="78"/>
      <c r="DQ294" s="78"/>
      <c r="DR294" s="78"/>
      <c r="DS294" s="78"/>
      <c r="DT294" s="78"/>
      <c r="DU294" s="78"/>
      <c r="DV294" s="78"/>
      <c r="DW294" s="78"/>
      <c r="DX294" s="78"/>
      <c r="DY294" s="78"/>
      <c r="DZ294" s="78"/>
      <c r="EA294" s="78"/>
      <c r="EB294" s="78"/>
      <c r="EC294" s="78"/>
      <c r="ED294" s="78"/>
      <c r="EE294" s="78"/>
      <c r="EF294" s="78"/>
      <c r="EG294" s="78"/>
      <c r="EH294" s="78"/>
      <c r="EI294" s="78"/>
      <c r="EJ294" s="78"/>
      <c r="EK294" s="78"/>
      <c r="EL294" s="78"/>
      <c r="EM294" s="78"/>
      <c r="EN294" s="78"/>
      <c r="EO294" s="78"/>
      <c r="EP294" s="78"/>
      <c r="EQ294" s="78"/>
      <c r="ER294" s="78"/>
      <c r="ES294" s="78"/>
      <c r="ET294" s="78"/>
      <c r="EU294" s="78"/>
      <c r="EV294" s="78"/>
      <c r="EW294" s="78"/>
      <c r="EX294" s="78"/>
      <c r="EY294" s="78"/>
      <c r="EZ294" s="78"/>
      <c r="FA294" s="78"/>
      <c r="FB294" s="78"/>
      <c r="FC294" s="78"/>
      <c r="FD294" s="78"/>
      <c r="FE294" s="78"/>
      <c r="FF294" s="78"/>
      <c r="FG294" s="78"/>
      <c r="FH294" s="78"/>
      <c r="FI294" s="78"/>
      <c r="FJ294" s="78"/>
      <c r="FK294" s="78"/>
      <c r="FL294" s="78"/>
      <c r="FM294" s="78"/>
      <c r="FN294" s="78"/>
      <c r="FO294" s="78"/>
      <c r="FP294" s="78"/>
      <c r="FQ294" s="78"/>
      <c r="FR294" s="78"/>
      <c r="FS294" s="78"/>
      <c r="FT294" s="78"/>
      <c r="FU294" s="78"/>
    </row>
    <row r="295" spans="10:177" s="1" customFormat="1" ht="15.75">
      <c r="J295" s="78"/>
      <c r="K295" s="78"/>
      <c r="L295" s="78"/>
      <c r="M295" s="78"/>
      <c r="N295" s="78"/>
      <c r="O295" s="78"/>
      <c r="P295" s="78"/>
      <c r="Q295" s="78"/>
      <c r="R295" s="78"/>
      <c r="S295" s="78"/>
      <c r="T295" s="78"/>
      <c r="U295" s="78"/>
      <c r="V295" s="78"/>
      <c r="W295" s="78"/>
      <c r="X295" s="78"/>
      <c r="Y295" s="78"/>
      <c r="Z295" s="78"/>
      <c r="AA295" s="78"/>
      <c r="AB295" s="78"/>
      <c r="AC295" s="78"/>
      <c r="AD295" s="78"/>
      <c r="AE295" s="78"/>
      <c r="AF295" s="78"/>
      <c r="AG295" s="78"/>
      <c r="AH295" s="78"/>
      <c r="AI295" s="78"/>
      <c r="AJ295" s="78"/>
      <c r="AK295" s="78"/>
      <c r="AL295" s="78"/>
      <c r="AM295" s="78"/>
      <c r="AN295" s="78"/>
      <c r="AO295" s="78"/>
      <c r="AP295" s="78"/>
      <c r="AQ295" s="78"/>
      <c r="AR295" s="78"/>
      <c r="AS295" s="78"/>
      <c r="AT295" s="78"/>
      <c r="AU295" s="78"/>
      <c r="AV295" s="78"/>
      <c r="AW295" s="78"/>
      <c r="AX295" s="78"/>
      <c r="AY295" s="78"/>
      <c r="AZ295" s="78"/>
      <c r="BA295" s="78"/>
      <c r="BB295" s="78"/>
      <c r="BC295" s="78"/>
      <c r="BD295" s="78"/>
      <c r="BE295" s="78"/>
      <c r="BF295" s="78"/>
      <c r="BG295" s="78"/>
      <c r="BH295" s="78"/>
      <c r="BI295" s="78"/>
      <c r="BJ295" s="78"/>
      <c r="BK295" s="78"/>
      <c r="BL295" s="78"/>
      <c r="BM295" s="78"/>
      <c r="BN295" s="78"/>
      <c r="BO295" s="78"/>
      <c r="BP295" s="78"/>
      <c r="BQ295" s="78"/>
      <c r="BR295" s="78"/>
      <c r="BS295" s="78"/>
      <c r="BT295" s="78"/>
      <c r="BU295" s="78"/>
      <c r="BV295" s="78"/>
      <c r="BW295" s="78"/>
      <c r="BX295" s="78"/>
      <c r="BY295" s="78"/>
      <c r="BZ295" s="78"/>
      <c r="CA295" s="78"/>
      <c r="CB295" s="78"/>
      <c r="CC295" s="78"/>
      <c r="CD295" s="78"/>
      <c r="CE295" s="78"/>
      <c r="CF295" s="78"/>
      <c r="CG295" s="78"/>
      <c r="CH295" s="78"/>
      <c r="CI295" s="78"/>
      <c r="CJ295" s="78"/>
      <c r="CK295" s="78"/>
      <c r="CL295" s="78"/>
      <c r="CM295" s="78"/>
      <c r="CN295" s="78"/>
      <c r="CO295" s="78"/>
      <c r="CP295" s="78"/>
      <c r="CQ295" s="78"/>
      <c r="CR295" s="78"/>
      <c r="CS295" s="78"/>
      <c r="CT295" s="78"/>
      <c r="CU295" s="78"/>
      <c r="CV295" s="78"/>
      <c r="CW295" s="78"/>
      <c r="CX295" s="78"/>
      <c r="CY295" s="78"/>
      <c r="CZ295" s="78"/>
      <c r="DA295" s="78"/>
      <c r="DB295" s="78"/>
      <c r="DC295" s="78"/>
      <c r="DD295" s="78"/>
      <c r="DE295" s="78"/>
      <c r="DF295" s="78"/>
      <c r="DG295" s="78"/>
      <c r="DH295" s="78"/>
      <c r="DI295" s="78"/>
      <c r="DJ295" s="78"/>
      <c r="DK295" s="78"/>
      <c r="DL295" s="78"/>
      <c r="DM295" s="78"/>
      <c r="DN295" s="78"/>
      <c r="DO295" s="78"/>
      <c r="DP295" s="78"/>
      <c r="DQ295" s="78"/>
      <c r="DR295" s="78"/>
      <c r="DS295" s="78"/>
      <c r="DT295" s="78"/>
      <c r="DU295" s="78"/>
      <c r="DV295" s="78"/>
      <c r="DW295" s="78"/>
      <c r="DX295" s="78"/>
      <c r="DY295" s="78"/>
      <c r="DZ295" s="78"/>
      <c r="EA295" s="78"/>
      <c r="EB295" s="78"/>
      <c r="EC295" s="78"/>
      <c r="ED295" s="78"/>
      <c r="EE295" s="78"/>
      <c r="EF295" s="78"/>
      <c r="EG295" s="78"/>
      <c r="EH295" s="78"/>
      <c r="EI295" s="78"/>
      <c r="EJ295" s="78"/>
      <c r="EK295" s="78"/>
      <c r="EL295" s="78"/>
      <c r="EM295" s="78"/>
      <c r="EN295" s="78"/>
      <c r="EO295" s="78"/>
      <c r="EP295" s="78"/>
      <c r="EQ295" s="78"/>
      <c r="ER295" s="78"/>
      <c r="ES295" s="78"/>
      <c r="ET295" s="78"/>
      <c r="EU295" s="78"/>
      <c r="EV295" s="78"/>
      <c r="EW295" s="78"/>
      <c r="EX295" s="78"/>
      <c r="EY295" s="78"/>
      <c r="EZ295" s="78"/>
      <c r="FA295" s="78"/>
      <c r="FB295" s="78"/>
      <c r="FC295" s="78"/>
      <c r="FD295" s="78"/>
      <c r="FE295" s="78"/>
      <c r="FF295" s="78"/>
      <c r="FG295" s="78"/>
      <c r="FH295" s="78"/>
      <c r="FI295" s="78"/>
      <c r="FJ295" s="78"/>
      <c r="FK295" s="78"/>
      <c r="FL295" s="78"/>
      <c r="FM295" s="78"/>
      <c r="FN295" s="78"/>
      <c r="FO295" s="78"/>
      <c r="FP295" s="78"/>
      <c r="FQ295" s="78"/>
      <c r="FR295" s="78"/>
      <c r="FS295" s="78"/>
      <c r="FT295" s="78"/>
      <c r="FU295" s="78"/>
    </row>
    <row r="296" spans="10:177" s="1" customFormat="1" ht="15.75">
      <c r="J296" s="78"/>
      <c r="K296" s="78"/>
      <c r="L296" s="78"/>
      <c r="M296" s="78"/>
      <c r="N296" s="78"/>
      <c r="O296" s="78"/>
      <c r="P296" s="78"/>
      <c r="Q296" s="78"/>
      <c r="R296" s="78"/>
      <c r="S296" s="78"/>
      <c r="T296" s="78"/>
      <c r="U296" s="78"/>
      <c r="V296" s="78"/>
      <c r="W296" s="78"/>
      <c r="X296" s="78"/>
      <c r="Y296" s="78"/>
      <c r="Z296" s="78"/>
      <c r="AA296" s="78"/>
      <c r="AB296" s="78"/>
      <c r="AC296" s="78"/>
      <c r="AD296" s="78"/>
      <c r="AE296" s="78"/>
      <c r="AF296" s="78"/>
      <c r="AG296" s="78"/>
      <c r="AH296" s="78"/>
      <c r="AI296" s="78"/>
      <c r="AJ296" s="78"/>
      <c r="AK296" s="78"/>
      <c r="AL296" s="78"/>
      <c r="AM296" s="78"/>
      <c r="AN296" s="78"/>
      <c r="AO296" s="78"/>
      <c r="AP296" s="78"/>
      <c r="AQ296" s="78"/>
      <c r="AR296" s="78"/>
      <c r="AS296" s="78"/>
      <c r="AT296" s="78"/>
      <c r="AU296" s="78"/>
      <c r="AV296" s="78"/>
      <c r="AW296" s="78"/>
      <c r="AX296" s="78"/>
      <c r="AY296" s="78"/>
      <c r="AZ296" s="78"/>
      <c r="BA296" s="78"/>
      <c r="BB296" s="78"/>
      <c r="BC296" s="78"/>
      <c r="BD296" s="78"/>
      <c r="BE296" s="78"/>
      <c r="BF296" s="78"/>
      <c r="BG296" s="78"/>
      <c r="BH296" s="78"/>
      <c r="BI296" s="78"/>
      <c r="BJ296" s="78"/>
      <c r="BK296" s="78"/>
      <c r="BL296" s="78"/>
      <c r="BM296" s="78"/>
      <c r="BN296" s="78"/>
      <c r="BO296" s="78"/>
      <c r="BP296" s="78"/>
      <c r="BQ296" s="78"/>
      <c r="BR296" s="78"/>
      <c r="BS296" s="78"/>
      <c r="BT296" s="78"/>
      <c r="BU296" s="78"/>
      <c r="BV296" s="78"/>
      <c r="BW296" s="78"/>
      <c r="BX296" s="78"/>
      <c r="BY296" s="78"/>
      <c r="BZ296" s="78"/>
      <c r="CA296" s="78"/>
      <c r="CB296" s="78"/>
      <c r="CC296" s="78"/>
      <c r="CD296" s="78"/>
      <c r="CE296" s="78"/>
      <c r="CF296" s="78"/>
      <c r="CG296" s="78"/>
      <c r="CH296" s="78"/>
      <c r="CI296" s="78"/>
      <c r="CJ296" s="78"/>
      <c r="CK296" s="78"/>
      <c r="CL296" s="78"/>
      <c r="CM296" s="78"/>
      <c r="CN296" s="78"/>
      <c r="CO296" s="78"/>
      <c r="CP296" s="78"/>
      <c r="CQ296" s="78"/>
      <c r="CR296" s="78"/>
      <c r="CS296" s="78"/>
      <c r="CT296" s="78"/>
      <c r="CU296" s="78"/>
      <c r="CV296" s="78"/>
      <c r="CW296" s="78"/>
      <c r="CX296" s="78"/>
      <c r="CY296" s="78"/>
      <c r="CZ296" s="78"/>
      <c r="DA296" s="78"/>
      <c r="DB296" s="78"/>
      <c r="DC296" s="78"/>
      <c r="DD296" s="78"/>
      <c r="DE296" s="78"/>
      <c r="DF296" s="78"/>
      <c r="DG296" s="78"/>
      <c r="DH296" s="78"/>
      <c r="DI296" s="78"/>
      <c r="DJ296" s="78"/>
      <c r="DK296" s="78"/>
      <c r="DL296" s="78"/>
      <c r="DM296" s="78"/>
      <c r="DN296" s="78"/>
      <c r="DO296" s="78"/>
      <c r="DP296" s="78"/>
      <c r="DQ296" s="78"/>
      <c r="DR296" s="78"/>
      <c r="DS296" s="78"/>
      <c r="DT296" s="78"/>
      <c r="DU296" s="78"/>
      <c r="DV296" s="78"/>
      <c r="DW296" s="78"/>
      <c r="DX296" s="78"/>
      <c r="DY296" s="78"/>
      <c r="DZ296" s="78"/>
      <c r="EA296" s="78"/>
      <c r="EB296" s="78"/>
      <c r="EC296" s="78"/>
      <c r="ED296" s="78"/>
      <c r="EE296" s="78"/>
      <c r="EF296" s="78"/>
      <c r="EG296" s="78"/>
      <c r="EH296" s="78"/>
      <c r="EI296" s="78"/>
      <c r="EJ296" s="78"/>
      <c r="EK296" s="78"/>
      <c r="EL296" s="78"/>
      <c r="EM296" s="78"/>
      <c r="EN296" s="78"/>
      <c r="EO296" s="78"/>
      <c r="EP296" s="78"/>
      <c r="EQ296" s="78"/>
      <c r="ER296" s="78"/>
      <c r="ES296" s="78"/>
      <c r="ET296" s="78"/>
      <c r="EU296" s="78"/>
      <c r="EV296" s="78"/>
      <c r="EW296" s="78"/>
      <c r="EX296" s="78"/>
      <c r="EY296" s="78"/>
      <c r="EZ296" s="78"/>
      <c r="FA296" s="78"/>
      <c r="FB296" s="78"/>
      <c r="FC296" s="78"/>
      <c r="FD296" s="78"/>
      <c r="FE296" s="78"/>
      <c r="FF296" s="78"/>
      <c r="FG296" s="78"/>
      <c r="FH296" s="78"/>
      <c r="FI296" s="78"/>
      <c r="FJ296" s="78"/>
      <c r="FK296" s="78"/>
      <c r="FL296" s="78"/>
      <c r="FM296" s="78"/>
      <c r="FN296" s="78"/>
      <c r="FO296" s="78"/>
      <c r="FP296" s="78"/>
      <c r="FQ296" s="78"/>
      <c r="FR296" s="78"/>
      <c r="FS296" s="78"/>
      <c r="FT296" s="78"/>
      <c r="FU296" s="78"/>
    </row>
    <row r="297" spans="10:177" s="1" customFormat="1" ht="15.75">
      <c r="J297" s="78"/>
      <c r="K297" s="78"/>
      <c r="L297" s="78"/>
      <c r="M297" s="78"/>
      <c r="N297" s="78"/>
      <c r="O297" s="78"/>
      <c r="P297" s="78"/>
      <c r="Q297" s="78"/>
      <c r="R297" s="78"/>
      <c r="S297" s="78"/>
      <c r="T297" s="78"/>
      <c r="U297" s="78"/>
      <c r="V297" s="78"/>
      <c r="W297" s="78"/>
      <c r="X297" s="78"/>
      <c r="Y297" s="78"/>
      <c r="Z297" s="78"/>
      <c r="AA297" s="78"/>
      <c r="AB297" s="78"/>
      <c r="AC297" s="78"/>
      <c r="AD297" s="78"/>
      <c r="AE297" s="78"/>
      <c r="AF297" s="78"/>
      <c r="AG297" s="78"/>
      <c r="AH297" s="78"/>
      <c r="AI297" s="78"/>
      <c r="AJ297" s="78"/>
      <c r="AK297" s="78"/>
      <c r="AL297" s="78"/>
      <c r="AM297" s="78"/>
      <c r="AN297" s="78"/>
      <c r="AO297" s="78"/>
      <c r="AP297" s="78"/>
      <c r="AQ297" s="78"/>
      <c r="AR297" s="78"/>
      <c r="AS297" s="78"/>
      <c r="AT297" s="78"/>
      <c r="AU297" s="78"/>
      <c r="AV297" s="78"/>
      <c r="AW297" s="78"/>
      <c r="AX297" s="78"/>
      <c r="AY297" s="78"/>
      <c r="AZ297" s="78"/>
      <c r="BA297" s="78"/>
      <c r="BB297" s="78"/>
      <c r="BC297" s="78"/>
      <c r="BD297" s="78"/>
      <c r="BE297" s="78"/>
      <c r="BF297" s="78"/>
      <c r="BG297" s="78"/>
      <c r="BH297" s="78"/>
      <c r="BI297" s="78"/>
      <c r="BJ297" s="78"/>
      <c r="BK297" s="78"/>
      <c r="BL297" s="78"/>
      <c r="BM297" s="78"/>
      <c r="BN297" s="78"/>
      <c r="BO297" s="78"/>
      <c r="BP297" s="78"/>
      <c r="BQ297" s="78"/>
      <c r="BR297" s="78"/>
      <c r="BS297" s="78"/>
      <c r="BT297" s="78"/>
      <c r="BU297" s="78"/>
      <c r="BV297" s="78"/>
      <c r="BW297" s="78"/>
      <c r="BX297" s="78"/>
      <c r="BY297" s="78"/>
      <c r="BZ297" s="78"/>
      <c r="CA297" s="78"/>
      <c r="CB297" s="78"/>
      <c r="CC297" s="78"/>
      <c r="CD297" s="78"/>
      <c r="CE297" s="78"/>
      <c r="CF297" s="78"/>
      <c r="CG297" s="78"/>
      <c r="CH297" s="78"/>
      <c r="CI297" s="78"/>
      <c r="CJ297" s="78"/>
      <c r="CK297" s="78"/>
      <c r="CL297" s="78"/>
      <c r="CM297" s="78"/>
      <c r="CN297" s="78"/>
      <c r="CO297" s="78"/>
      <c r="CP297" s="78"/>
      <c r="CQ297" s="78"/>
      <c r="CR297" s="78"/>
      <c r="CS297" s="78"/>
      <c r="CT297" s="78"/>
      <c r="CU297" s="78"/>
      <c r="CV297" s="78"/>
      <c r="CW297" s="78"/>
      <c r="CX297" s="78"/>
      <c r="CY297" s="78"/>
      <c r="CZ297" s="78"/>
      <c r="DA297" s="78"/>
      <c r="DB297" s="78"/>
      <c r="DC297" s="78"/>
      <c r="DD297" s="78"/>
      <c r="DE297" s="78"/>
      <c r="DF297" s="78"/>
      <c r="DG297" s="78"/>
      <c r="DH297" s="78"/>
      <c r="DI297" s="78"/>
      <c r="DJ297" s="78"/>
      <c r="DK297" s="78"/>
      <c r="DL297" s="78"/>
      <c r="DM297" s="78"/>
      <c r="DN297" s="78"/>
      <c r="DO297" s="78"/>
      <c r="DP297" s="78"/>
      <c r="DQ297" s="78"/>
      <c r="DR297" s="78"/>
      <c r="DS297" s="78"/>
      <c r="DT297" s="78"/>
      <c r="DU297" s="78"/>
      <c r="DV297" s="78"/>
      <c r="DW297" s="78"/>
      <c r="DX297" s="78"/>
      <c r="DY297" s="78"/>
      <c r="DZ297" s="78"/>
      <c r="EA297" s="78"/>
      <c r="EB297" s="78"/>
      <c r="EC297" s="78"/>
      <c r="ED297" s="78"/>
      <c r="EE297" s="78"/>
      <c r="EF297" s="78"/>
      <c r="EG297" s="78"/>
      <c r="EH297" s="78"/>
      <c r="EI297" s="78"/>
      <c r="EJ297" s="78"/>
      <c r="EK297" s="78"/>
      <c r="EL297" s="78"/>
      <c r="EM297" s="78"/>
      <c r="EN297" s="78"/>
      <c r="EO297" s="78"/>
      <c r="EP297" s="78"/>
      <c r="EQ297" s="78"/>
      <c r="ER297" s="78"/>
      <c r="ES297" s="78"/>
      <c r="ET297" s="78"/>
      <c r="EU297" s="78"/>
      <c r="EV297" s="78"/>
      <c r="EW297" s="78"/>
      <c r="EX297" s="78"/>
      <c r="EY297" s="78"/>
      <c r="EZ297" s="78"/>
      <c r="FA297" s="78"/>
      <c r="FB297" s="78"/>
      <c r="FC297" s="78"/>
      <c r="FD297" s="78"/>
      <c r="FE297" s="78"/>
      <c r="FF297" s="78"/>
      <c r="FG297" s="78"/>
      <c r="FH297" s="78"/>
      <c r="FI297" s="78"/>
      <c r="FJ297" s="78"/>
      <c r="FK297" s="78"/>
      <c r="FL297" s="78"/>
      <c r="FM297" s="78"/>
      <c r="FN297" s="78"/>
      <c r="FO297" s="78"/>
      <c r="FP297" s="78"/>
      <c r="FQ297" s="78"/>
      <c r="FR297" s="78"/>
      <c r="FS297" s="78"/>
      <c r="FT297" s="78"/>
      <c r="FU297" s="78"/>
    </row>
    <row r="298" spans="10:177" s="1" customFormat="1" ht="15.75">
      <c r="J298" s="78"/>
      <c r="K298" s="78"/>
      <c r="L298" s="78"/>
      <c r="M298" s="78"/>
      <c r="N298" s="78"/>
      <c r="O298" s="78"/>
      <c r="P298" s="78"/>
      <c r="Q298" s="78"/>
      <c r="R298" s="78"/>
      <c r="S298" s="78"/>
      <c r="T298" s="78"/>
      <c r="U298" s="78"/>
      <c r="V298" s="78"/>
      <c r="W298" s="78"/>
      <c r="X298" s="78"/>
      <c r="Y298" s="78"/>
      <c r="Z298" s="78"/>
      <c r="AA298" s="78"/>
      <c r="AB298" s="78"/>
      <c r="AC298" s="78"/>
      <c r="AD298" s="78"/>
      <c r="AE298" s="78"/>
      <c r="AF298" s="78"/>
      <c r="AG298" s="78"/>
      <c r="AH298" s="78"/>
      <c r="AI298" s="78"/>
      <c r="AJ298" s="78"/>
      <c r="AK298" s="78"/>
      <c r="AL298" s="78"/>
      <c r="AM298" s="78"/>
      <c r="AN298" s="78"/>
      <c r="AO298" s="78"/>
      <c r="AP298" s="78"/>
      <c r="AQ298" s="78"/>
      <c r="AR298" s="78"/>
      <c r="AS298" s="78"/>
      <c r="AT298" s="78"/>
      <c r="AU298" s="78"/>
      <c r="AV298" s="78"/>
      <c r="AW298" s="78"/>
      <c r="AX298" s="78"/>
      <c r="AY298" s="78"/>
      <c r="AZ298" s="78"/>
      <c r="BA298" s="78"/>
      <c r="BB298" s="78"/>
      <c r="BC298" s="78"/>
      <c r="BD298" s="78"/>
      <c r="BE298" s="78"/>
      <c r="BF298" s="78"/>
      <c r="BG298" s="78"/>
      <c r="BH298" s="78"/>
      <c r="BI298" s="78"/>
      <c r="BJ298" s="78"/>
      <c r="BK298" s="78"/>
      <c r="BL298" s="78"/>
      <c r="BM298" s="78"/>
      <c r="BN298" s="78"/>
      <c r="BO298" s="78"/>
      <c r="BP298" s="78"/>
      <c r="BQ298" s="78"/>
      <c r="BR298" s="78"/>
      <c r="BS298" s="78"/>
      <c r="BT298" s="78"/>
      <c r="BU298" s="78"/>
      <c r="BV298" s="78"/>
      <c r="BW298" s="78"/>
      <c r="BX298" s="78"/>
      <c r="BY298" s="78"/>
      <c r="BZ298" s="78"/>
      <c r="CA298" s="78"/>
      <c r="CB298" s="78"/>
      <c r="CC298" s="78"/>
      <c r="CD298" s="78"/>
      <c r="CE298" s="78"/>
      <c r="CF298" s="78"/>
      <c r="CG298" s="78"/>
      <c r="CH298" s="78"/>
      <c r="CI298" s="78"/>
      <c r="CJ298" s="78"/>
      <c r="CK298" s="78"/>
      <c r="CL298" s="78"/>
      <c r="CM298" s="78"/>
      <c r="CN298" s="78"/>
      <c r="CO298" s="78"/>
      <c r="CP298" s="78"/>
      <c r="CQ298" s="78"/>
      <c r="CR298" s="78"/>
      <c r="CS298" s="78"/>
      <c r="CT298" s="78"/>
      <c r="CU298" s="78"/>
      <c r="CV298" s="78"/>
      <c r="CW298" s="78"/>
      <c r="CX298" s="78"/>
      <c r="CY298" s="78"/>
      <c r="CZ298" s="78"/>
      <c r="DA298" s="78"/>
      <c r="DB298" s="78"/>
      <c r="DC298" s="78"/>
      <c r="DD298" s="78"/>
      <c r="DE298" s="78"/>
      <c r="DF298" s="78"/>
      <c r="DG298" s="78"/>
      <c r="DH298" s="78"/>
      <c r="DI298" s="78"/>
      <c r="DJ298" s="78"/>
      <c r="DK298" s="78"/>
      <c r="DL298" s="78"/>
      <c r="DM298" s="78"/>
      <c r="DN298" s="78"/>
      <c r="DO298" s="78"/>
      <c r="DP298" s="78"/>
      <c r="DQ298" s="78"/>
      <c r="DR298" s="78"/>
      <c r="DS298" s="78"/>
      <c r="DT298" s="78"/>
      <c r="DU298" s="78"/>
      <c r="DV298" s="78"/>
      <c r="DW298" s="78"/>
      <c r="DX298" s="78"/>
      <c r="DY298" s="78"/>
      <c r="DZ298" s="78"/>
      <c r="EA298" s="78"/>
      <c r="EB298" s="78"/>
      <c r="EC298" s="78"/>
      <c r="ED298" s="78"/>
      <c r="EE298" s="78"/>
      <c r="EF298" s="78"/>
      <c r="EG298" s="78"/>
      <c r="EH298" s="78"/>
      <c r="EI298" s="78"/>
      <c r="EJ298" s="78"/>
      <c r="EK298" s="78"/>
      <c r="EL298" s="78"/>
      <c r="EM298" s="78"/>
      <c r="EN298" s="78"/>
      <c r="EO298" s="78"/>
      <c r="EP298" s="78"/>
      <c r="EQ298" s="78"/>
      <c r="ER298" s="78"/>
      <c r="ES298" s="78"/>
      <c r="ET298" s="78"/>
      <c r="EU298" s="78"/>
      <c r="EV298" s="78"/>
      <c r="EW298" s="78"/>
      <c r="EX298" s="78"/>
      <c r="EY298" s="78"/>
      <c r="EZ298" s="78"/>
      <c r="FA298" s="78"/>
      <c r="FB298" s="78"/>
      <c r="FC298" s="78"/>
      <c r="FD298" s="78"/>
      <c r="FE298" s="78"/>
      <c r="FF298" s="78"/>
      <c r="FG298" s="78"/>
      <c r="FH298" s="78"/>
      <c r="FI298" s="78"/>
      <c r="FJ298" s="78"/>
      <c r="FK298" s="78"/>
      <c r="FL298" s="78"/>
      <c r="FM298" s="78"/>
      <c r="FN298" s="78"/>
      <c r="FO298" s="78"/>
      <c r="FP298" s="78"/>
      <c r="FQ298" s="78"/>
      <c r="FR298" s="78"/>
      <c r="FS298" s="78"/>
      <c r="FT298" s="78"/>
      <c r="FU298" s="78"/>
    </row>
    <row r="299" spans="10:177" s="1" customFormat="1" ht="15.75">
      <c r="J299" s="78"/>
      <c r="K299" s="78"/>
      <c r="L299" s="78"/>
      <c r="M299" s="78"/>
      <c r="N299" s="78"/>
      <c r="O299" s="78"/>
      <c r="P299" s="78"/>
      <c r="Q299" s="78"/>
      <c r="R299" s="78"/>
      <c r="S299" s="78"/>
      <c r="T299" s="78"/>
      <c r="U299" s="78"/>
      <c r="V299" s="78"/>
      <c r="W299" s="78"/>
      <c r="X299" s="78"/>
      <c r="Y299" s="78"/>
      <c r="Z299" s="78"/>
      <c r="AA299" s="78"/>
      <c r="AB299" s="78"/>
      <c r="AC299" s="78"/>
      <c r="AD299" s="78"/>
      <c r="AE299" s="78"/>
      <c r="AF299" s="78"/>
      <c r="AG299" s="78"/>
      <c r="AH299" s="78"/>
      <c r="AI299" s="78"/>
      <c r="AJ299" s="78"/>
      <c r="AK299" s="78"/>
      <c r="AL299" s="78"/>
      <c r="AM299" s="78"/>
      <c r="AN299" s="78"/>
      <c r="AO299" s="78"/>
      <c r="AP299" s="78"/>
      <c r="AQ299" s="78"/>
      <c r="AR299" s="78"/>
      <c r="AS299" s="78"/>
      <c r="AT299" s="78"/>
      <c r="AU299" s="78"/>
      <c r="AV299" s="78"/>
      <c r="AW299" s="78"/>
      <c r="AX299" s="78"/>
      <c r="AY299" s="78"/>
      <c r="AZ299" s="78"/>
      <c r="BA299" s="78"/>
      <c r="BB299" s="78"/>
      <c r="BC299" s="78"/>
      <c r="BD299" s="78"/>
      <c r="BE299" s="78"/>
      <c r="BF299" s="78"/>
      <c r="BG299" s="78"/>
      <c r="BH299" s="78"/>
      <c r="BI299" s="78"/>
      <c r="BJ299" s="78"/>
      <c r="BK299" s="78"/>
      <c r="BL299" s="78"/>
      <c r="BM299" s="78"/>
      <c r="BN299" s="78"/>
      <c r="BO299" s="78"/>
      <c r="BP299" s="78"/>
      <c r="BQ299" s="78"/>
      <c r="BR299" s="78"/>
      <c r="BS299" s="78"/>
      <c r="BT299" s="78"/>
      <c r="BU299" s="78"/>
      <c r="BV299" s="78"/>
      <c r="BW299" s="78"/>
      <c r="BX299" s="78"/>
      <c r="BY299" s="78"/>
      <c r="BZ299" s="78"/>
      <c r="CA299" s="78"/>
      <c r="CB299" s="78"/>
      <c r="CC299" s="78"/>
      <c r="CD299" s="78"/>
      <c r="CE299" s="78"/>
      <c r="CF299" s="78"/>
      <c r="CG299" s="78"/>
      <c r="CH299" s="78"/>
      <c r="CI299" s="78"/>
      <c r="CJ299" s="78"/>
      <c r="CK299" s="78"/>
      <c r="CL299" s="78"/>
      <c r="CM299" s="78"/>
      <c r="CN299" s="78"/>
      <c r="CO299" s="78"/>
      <c r="CP299" s="78"/>
      <c r="CQ299" s="78"/>
      <c r="CR299" s="78"/>
      <c r="CS299" s="78"/>
      <c r="CT299" s="78"/>
      <c r="CU299" s="78"/>
      <c r="CV299" s="78"/>
      <c r="CW299" s="78"/>
      <c r="CX299" s="78"/>
      <c r="CY299" s="78"/>
      <c r="CZ299" s="78"/>
      <c r="DA299" s="78"/>
      <c r="DB299" s="78"/>
      <c r="DC299" s="78"/>
      <c r="DD299" s="78"/>
      <c r="DE299" s="78"/>
      <c r="DF299" s="78"/>
      <c r="DG299" s="78"/>
      <c r="DH299" s="78"/>
      <c r="DI299" s="78"/>
      <c r="DJ299" s="78"/>
      <c r="DK299" s="78"/>
      <c r="DL299" s="78"/>
      <c r="DM299" s="78"/>
      <c r="DN299" s="78"/>
      <c r="DO299" s="78"/>
      <c r="DP299" s="78"/>
      <c r="DQ299" s="78"/>
      <c r="DR299" s="78"/>
      <c r="DS299" s="78"/>
      <c r="DT299" s="78"/>
      <c r="DU299" s="78"/>
      <c r="DV299" s="78"/>
      <c r="DW299" s="78"/>
      <c r="DX299" s="78"/>
      <c r="DY299" s="78"/>
      <c r="DZ299" s="78"/>
      <c r="EA299" s="78"/>
      <c r="EB299" s="78"/>
      <c r="EC299" s="78"/>
      <c r="ED299" s="78"/>
      <c r="EE299" s="78"/>
      <c r="EF299" s="78"/>
      <c r="EG299" s="78"/>
      <c r="EH299" s="78"/>
      <c r="EI299" s="78"/>
      <c r="EJ299" s="78"/>
      <c r="EK299" s="78"/>
      <c r="EL299" s="78"/>
      <c r="EM299" s="78"/>
      <c r="EN299" s="78"/>
      <c r="EO299" s="78"/>
      <c r="EP299" s="78"/>
      <c r="EQ299" s="78"/>
      <c r="ER299" s="78"/>
      <c r="ES299" s="78"/>
      <c r="ET299" s="78"/>
      <c r="EU299" s="78"/>
      <c r="EV299" s="78"/>
      <c r="EW299" s="78"/>
      <c r="EX299" s="78"/>
      <c r="EY299" s="78"/>
      <c r="EZ299" s="78"/>
      <c r="FA299" s="78"/>
      <c r="FB299" s="78"/>
      <c r="FC299" s="78"/>
      <c r="FD299" s="78"/>
      <c r="FE299" s="78"/>
      <c r="FF299" s="78"/>
      <c r="FG299" s="78"/>
      <c r="FH299" s="78"/>
      <c r="FI299" s="78"/>
      <c r="FJ299" s="78"/>
      <c r="FK299" s="78"/>
      <c r="FL299" s="78"/>
      <c r="FM299" s="78"/>
      <c r="FN299" s="78"/>
      <c r="FO299" s="78"/>
      <c r="FP299" s="78"/>
      <c r="FQ299" s="78"/>
      <c r="FR299" s="78"/>
      <c r="FS299" s="78"/>
      <c r="FT299" s="78"/>
      <c r="FU299" s="78"/>
    </row>
    <row r="300" spans="10:177" s="1" customFormat="1" ht="15.75">
      <c r="J300" s="78"/>
      <c r="K300" s="78"/>
      <c r="L300" s="78"/>
      <c r="M300" s="78"/>
      <c r="N300" s="78"/>
      <c r="O300" s="78"/>
      <c r="P300" s="78"/>
      <c r="Q300" s="78"/>
      <c r="R300" s="78"/>
      <c r="S300" s="78"/>
      <c r="T300" s="78"/>
      <c r="U300" s="78"/>
      <c r="V300" s="78"/>
      <c r="W300" s="78"/>
      <c r="X300" s="78"/>
      <c r="Y300" s="78"/>
      <c r="Z300" s="78"/>
      <c r="AA300" s="78"/>
      <c r="AB300" s="78"/>
      <c r="AC300" s="78"/>
      <c r="AD300" s="78"/>
      <c r="AE300" s="78"/>
      <c r="AF300" s="78"/>
      <c r="AG300" s="78"/>
      <c r="AH300" s="78"/>
      <c r="AI300" s="78"/>
      <c r="AJ300" s="78"/>
      <c r="AK300" s="78"/>
      <c r="AL300" s="78"/>
      <c r="AM300" s="78"/>
      <c r="AN300" s="78"/>
      <c r="AO300" s="78"/>
      <c r="AP300" s="78"/>
      <c r="AQ300" s="78"/>
      <c r="AR300" s="78"/>
      <c r="AS300" s="78"/>
      <c r="AT300" s="78"/>
      <c r="AU300" s="78"/>
      <c r="AV300" s="78"/>
      <c r="AW300" s="78"/>
      <c r="AX300" s="78"/>
      <c r="AY300" s="78"/>
      <c r="AZ300" s="78"/>
      <c r="BA300" s="78"/>
      <c r="BB300" s="78"/>
      <c r="BC300" s="78"/>
      <c r="BD300" s="78"/>
      <c r="BE300" s="78"/>
      <c r="BF300" s="78"/>
      <c r="BG300" s="78"/>
      <c r="BH300" s="78"/>
      <c r="BI300" s="78"/>
      <c r="BJ300" s="78"/>
      <c r="BK300" s="78"/>
      <c r="BL300" s="78"/>
      <c r="BM300" s="78"/>
      <c r="BN300" s="78"/>
      <c r="BO300" s="78"/>
      <c r="BP300" s="78"/>
      <c r="BQ300" s="78"/>
      <c r="BR300" s="78"/>
      <c r="BS300" s="78"/>
      <c r="BT300" s="78"/>
      <c r="BU300" s="78"/>
      <c r="BV300" s="78"/>
      <c r="BW300" s="78"/>
      <c r="BX300" s="78"/>
      <c r="BY300" s="78"/>
      <c r="BZ300" s="78"/>
      <c r="CA300" s="78"/>
      <c r="CB300" s="78"/>
      <c r="CC300" s="78"/>
      <c r="CD300" s="78"/>
      <c r="CE300" s="78"/>
      <c r="CF300" s="78"/>
      <c r="CG300" s="78"/>
      <c r="CH300" s="78"/>
      <c r="CI300" s="78"/>
      <c r="CJ300" s="78"/>
      <c r="CK300" s="78"/>
      <c r="CL300" s="78"/>
      <c r="CM300" s="78"/>
      <c r="CN300" s="78"/>
      <c r="CO300" s="78"/>
      <c r="CP300" s="78"/>
      <c r="CQ300" s="78"/>
      <c r="CR300" s="78"/>
      <c r="CS300" s="78"/>
      <c r="CT300" s="78"/>
      <c r="CU300" s="78"/>
      <c r="CV300" s="78"/>
      <c r="CW300" s="78"/>
      <c r="CX300" s="78"/>
      <c r="CY300" s="78"/>
      <c r="CZ300" s="78"/>
      <c r="DA300" s="78"/>
      <c r="DB300" s="78"/>
      <c r="DC300" s="78"/>
      <c r="DD300" s="78"/>
      <c r="DE300" s="78"/>
      <c r="DF300" s="78"/>
      <c r="DG300" s="78"/>
      <c r="DH300" s="78"/>
      <c r="DI300" s="78"/>
      <c r="DJ300" s="78"/>
      <c r="DK300" s="78"/>
      <c r="DL300" s="78"/>
      <c r="DM300" s="78"/>
      <c r="DN300" s="78"/>
      <c r="DO300" s="78"/>
      <c r="DP300" s="78"/>
      <c r="DQ300" s="78"/>
      <c r="DR300" s="78"/>
      <c r="DS300" s="78"/>
      <c r="DT300" s="78"/>
      <c r="DU300" s="78"/>
      <c r="DV300" s="78"/>
      <c r="DW300" s="78"/>
      <c r="DX300" s="78"/>
      <c r="DY300" s="78"/>
      <c r="DZ300" s="78"/>
      <c r="EA300" s="78"/>
      <c r="EB300" s="78"/>
      <c r="EC300" s="78"/>
      <c r="ED300" s="78"/>
      <c r="EE300" s="78"/>
      <c r="EF300" s="78"/>
      <c r="EG300" s="78"/>
      <c r="EH300" s="78"/>
      <c r="EI300" s="78"/>
      <c r="EJ300" s="78"/>
      <c r="EK300" s="78"/>
      <c r="EL300" s="78"/>
      <c r="EM300" s="78"/>
      <c r="EN300" s="78"/>
      <c r="EO300" s="78"/>
      <c r="EP300" s="78"/>
      <c r="EQ300" s="78"/>
      <c r="ER300" s="78"/>
      <c r="ES300" s="78"/>
      <c r="ET300" s="78"/>
      <c r="EU300" s="78"/>
      <c r="EV300" s="78"/>
      <c r="EW300" s="78"/>
      <c r="EX300" s="78"/>
      <c r="EY300" s="78"/>
      <c r="EZ300" s="78"/>
      <c r="FA300" s="78"/>
      <c r="FB300" s="78"/>
      <c r="FC300" s="78"/>
      <c r="FD300" s="78"/>
      <c r="FE300" s="78"/>
      <c r="FF300" s="78"/>
      <c r="FG300" s="78"/>
      <c r="FH300" s="78"/>
      <c r="FI300" s="78"/>
      <c r="FJ300" s="78"/>
      <c r="FK300" s="78"/>
      <c r="FL300" s="78"/>
      <c r="FM300" s="78"/>
      <c r="FN300" s="78"/>
      <c r="FO300" s="78"/>
      <c r="FP300" s="78"/>
      <c r="FQ300" s="78"/>
      <c r="FR300" s="78"/>
      <c r="FS300" s="78"/>
      <c r="FT300" s="78"/>
      <c r="FU300" s="78"/>
    </row>
    <row r="301" spans="10:177" s="1" customFormat="1" ht="15.75">
      <c r="J301" s="78"/>
      <c r="K301" s="78"/>
      <c r="L301" s="78"/>
      <c r="M301" s="78"/>
      <c r="N301" s="78"/>
      <c r="O301" s="78"/>
      <c r="P301" s="78"/>
      <c r="Q301" s="78"/>
      <c r="R301" s="78"/>
      <c r="S301" s="78"/>
      <c r="T301" s="78"/>
      <c r="U301" s="78"/>
      <c r="V301" s="78"/>
      <c r="W301" s="78"/>
      <c r="X301" s="78"/>
      <c r="Y301" s="78"/>
      <c r="Z301" s="78"/>
      <c r="AA301" s="78"/>
      <c r="AB301" s="78"/>
      <c r="AC301" s="78"/>
      <c r="AD301" s="78"/>
      <c r="AE301" s="78"/>
      <c r="AF301" s="78"/>
      <c r="AG301" s="78"/>
      <c r="AH301" s="78"/>
      <c r="AI301" s="78"/>
      <c r="AJ301" s="78"/>
      <c r="AK301" s="78"/>
      <c r="AL301" s="78"/>
      <c r="AM301" s="78"/>
      <c r="AN301" s="78"/>
      <c r="AO301" s="78"/>
      <c r="AP301" s="78"/>
      <c r="AQ301" s="78"/>
      <c r="AR301" s="78"/>
      <c r="AS301" s="78"/>
      <c r="AT301" s="78"/>
      <c r="AU301" s="78"/>
      <c r="AV301" s="78"/>
      <c r="AW301" s="78"/>
      <c r="AX301" s="78"/>
      <c r="AY301" s="78"/>
      <c r="AZ301" s="78"/>
      <c r="BA301" s="78"/>
      <c r="BB301" s="78"/>
      <c r="BC301" s="78"/>
      <c r="BD301" s="78"/>
      <c r="BE301" s="78"/>
      <c r="BF301" s="78"/>
      <c r="BG301" s="78"/>
      <c r="BH301" s="78"/>
      <c r="BI301" s="78"/>
      <c r="BJ301" s="78"/>
      <c r="BK301" s="78"/>
      <c r="BL301" s="78"/>
      <c r="BM301" s="78"/>
      <c r="BN301" s="78"/>
      <c r="BO301" s="78"/>
      <c r="BP301" s="78"/>
      <c r="BQ301" s="78"/>
      <c r="BR301" s="78"/>
      <c r="BS301" s="78"/>
      <c r="BT301" s="78"/>
      <c r="BU301" s="78"/>
      <c r="BV301" s="78"/>
      <c r="BW301" s="78"/>
      <c r="BX301" s="78"/>
      <c r="BY301" s="78"/>
      <c r="BZ301" s="78"/>
      <c r="CA301" s="78"/>
      <c r="CB301" s="78"/>
      <c r="CC301" s="78"/>
      <c r="CD301" s="78"/>
      <c r="CE301" s="78"/>
      <c r="CF301" s="78"/>
      <c r="CG301" s="78"/>
      <c r="CH301" s="78"/>
      <c r="CI301" s="78"/>
      <c r="CJ301" s="78"/>
      <c r="CK301" s="78"/>
      <c r="CL301" s="78"/>
      <c r="CM301" s="78"/>
      <c r="CN301" s="78"/>
      <c r="CO301" s="78"/>
      <c r="CP301" s="78"/>
      <c r="CQ301" s="78"/>
      <c r="CR301" s="78"/>
      <c r="CS301" s="78"/>
      <c r="CT301" s="78"/>
      <c r="CU301" s="78"/>
      <c r="CV301" s="78"/>
      <c r="CW301" s="78"/>
      <c r="CX301" s="78"/>
      <c r="CY301" s="78"/>
      <c r="CZ301" s="78"/>
      <c r="DA301" s="78"/>
      <c r="DB301" s="78"/>
      <c r="DC301" s="78"/>
      <c r="DD301" s="78"/>
      <c r="DE301" s="78"/>
      <c r="DF301" s="78"/>
      <c r="DG301" s="78"/>
      <c r="DH301" s="78"/>
      <c r="DI301" s="78"/>
      <c r="DJ301" s="78"/>
      <c r="DK301" s="78"/>
      <c r="DL301" s="78"/>
      <c r="DM301" s="78"/>
      <c r="DN301" s="78"/>
      <c r="DO301" s="78"/>
      <c r="DP301" s="78"/>
      <c r="DQ301" s="78"/>
      <c r="DR301" s="78"/>
      <c r="DS301" s="78"/>
      <c r="DT301" s="78"/>
      <c r="DU301" s="78"/>
      <c r="DV301" s="78"/>
      <c r="DW301" s="78"/>
      <c r="DX301" s="78"/>
      <c r="DY301" s="78"/>
      <c r="DZ301" s="78"/>
      <c r="EA301" s="78"/>
      <c r="EB301" s="78"/>
      <c r="EC301" s="78"/>
      <c r="ED301" s="78"/>
      <c r="EE301" s="78"/>
      <c r="EF301" s="78"/>
      <c r="EG301" s="78"/>
      <c r="EH301" s="78"/>
      <c r="EI301" s="78"/>
      <c r="EJ301" s="78"/>
      <c r="EK301" s="78"/>
      <c r="EL301" s="78"/>
      <c r="EM301" s="78"/>
      <c r="EN301" s="78"/>
      <c r="EO301" s="78"/>
      <c r="EP301" s="78"/>
      <c r="EQ301" s="78"/>
      <c r="ER301" s="78"/>
      <c r="ES301" s="78"/>
      <c r="ET301" s="78"/>
      <c r="EU301" s="78"/>
      <c r="EV301" s="78"/>
      <c r="EW301" s="78"/>
      <c r="EX301" s="78"/>
      <c r="EY301" s="78"/>
      <c r="EZ301" s="78"/>
      <c r="FA301" s="78"/>
      <c r="FB301" s="78"/>
      <c r="FC301" s="78"/>
      <c r="FD301" s="78"/>
      <c r="FE301" s="78"/>
      <c r="FF301" s="78"/>
      <c r="FG301" s="78"/>
      <c r="FH301" s="78"/>
      <c r="FI301" s="78"/>
      <c r="FJ301" s="78"/>
      <c r="FK301" s="78"/>
      <c r="FL301" s="78"/>
      <c r="FM301" s="78"/>
      <c r="FN301" s="78"/>
      <c r="FO301" s="78"/>
      <c r="FP301" s="78"/>
      <c r="FQ301" s="78"/>
      <c r="FR301" s="78"/>
      <c r="FS301" s="78"/>
      <c r="FT301" s="78"/>
      <c r="FU301" s="78"/>
    </row>
    <row r="302" spans="10:177" s="1" customFormat="1" ht="15.75">
      <c r="J302" s="78"/>
      <c r="K302" s="78"/>
      <c r="L302" s="78"/>
      <c r="M302" s="78"/>
      <c r="N302" s="78"/>
      <c r="O302" s="78"/>
      <c r="P302" s="78"/>
      <c r="Q302" s="78"/>
      <c r="R302" s="78"/>
      <c r="S302" s="78"/>
      <c r="T302" s="78"/>
      <c r="U302" s="78"/>
      <c r="V302" s="78"/>
      <c r="W302" s="78"/>
      <c r="X302" s="78"/>
      <c r="Y302" s="78"/>
      <c r="Z302" s="78"/>
      <c r="AA302" s="78"/>
      <c r="AB302" s="78"/>
      <c r="AC302" s="78"/>
      <c r="AD302" s="78"/>
      <c r="AE302" s="78"/>
      <c r="AF302" s="78"/>
      <c r="AG302" s="78"/>
      <c r="AH302" s="78"/>
      <c r="AI302" s="78"/>
      <c r="AJ302" s="78"/>
      <c r="AK302" s="78"/>
      <c r="AL302" s="78"/>
      <c r="AM302" s="78"/>
      <c r="AN302" s="78"/>
      <c r="AO302" s="78"/>
      <c r="AP302" s="78"/>
      <c r="AQ302" s="78"/>
      <c r="AR302" s="78"/>
      <c r="AS302" s="78"/>
      <c r="AT302" s="78"/>
      <c r="AU302" s="78"/>
      <c r="AV302" s="78"/>
      <c r="AW302" s="78"/>
      <c r="AX302" s="78"/>
      <c r="AY302" s="78"/>
      <c r="AZ302" s="78"/>
      <c r="BA302" s="78"/>
      <c r="BB302" s="78"/>
      <c r="BC302" s="78"/>
      <c r="BD302" s="78"/>
      <c r="BE302" s="78"/>
      <c r="BF302" s="78"/>
      <c r="BG302" s="78"/>
      <c r="BH302" s="78"/>
      <c r="BI302" s="78"/>
      <c r="BJ302" s="78"/>
      <c r="BK302" s="78"/>
      <c r="BL302" s="78"/>
      <c r="BM302" s="78"/>
      <c r="BN302" s="78"/>
      <c r="BO302" s="78"/>
      <c r="BP302" s="78"/>
      <c r="BQ302" s="78"/>
      <c r="BR302" s="78"/>
      <c r="BS302" s="78"/>
      <c r="BT302" s="78"/>
      <c r="BU302" s="78"/>
      <c r="BV302" s="78"/>
      <c r="BW302" s="78"/>
      <c r="BX302" s="78"/>
      <c r="BY302" s="78"/>
      <c r="BZ302" s="78"/>
      <c r="CA302" s="78"/>
      <c r="CB302" s="78"/>
      <c r="CC302" s="78"/>
      <c r="CD302" s="78"/>
      <c r="CE302" s="78"/>
      <c r="CF302" s="78"/>
      <c r="CG302" s="78"/>
      <c r="CH302" s="78"/>
      <c r="CI302" s="78"/>
      <c r="CJ302" s="78"/>
      <c r="CK302" s="78"/>
      <c r="CL302" s="78"/>
      <c r="CM302" s="78"/>
      <c r="CN302" s="78"/>
      <c r="CO302" s="78"/>
      <c r="CP302" s="78"/>
      <c r="CQ302" s="78"/>
      <c r="CR302" s="78"/>
      <c r="CS302" s="78"/>
      <c r="CT302" s="78"/>
      <c r="CU302" s="78"/>
      <c r="CV302" s="78"/>
      <c r="CW302" s="78"/>
      <c r="CX302" s="78"/>
      <c r="CY302" s="78"/>
      <c r="CZ302" s="78"/>
      <c r="DA302" s="78"/>
      <c r="DB302" s="78"/>
      <c r="DC302" s="78"/>
      <c r="DD302" s="78"/>
      <c r="DE302" s="78"/>
      <c r="DF302" s="78"/>
      <c r="DG302" s="78"/>
      <c r="DH302" s="78"/>
      <c r="DI302" s="78"/>
      <c r="DJ302" s="78"/>
      <c r="DK302" s="78"/>
      <c r="DL302" s="78"/>
      <c r="DM302" s="78"/>
      <c r="DN302" s="78"/>
      <c r="DO302" s="78"/>
      <c r="DP302" s="78"/>
      <c r="DQ302" s="78"/>
      <c r="DR302" s="78"/>
      <c r="DS302" s="78"/>
      <c r="DT302" s="78"/>
      <c r="DU302" s="78"/>
      <c r="DV302" s="78"/>
      <c r="DW302" s="78"/>
      <c r="DX302" s="78"/>
      <c r="DY302" s="78"/>
      <c r="DZ302" s="78"/>
      <c r="EA302" s="78"/>
      <c r="EB302" s="78"/>
      <c r="EC302" s="78"/>
      <c r="ED302" s="78"/>
      <c r="EE302" s="78"/>
      <c r="EF302" s="78"/>
      <c r="EG302" s="78"/>
      <c r="EH302" s="78"/>
      <c r="EI302" s="78"/>
      <c r="EJ302" s="78"/>
      <c r="EK302" s="78"/>
      <c r="EL302" s="78"/>
      <c r="EM302" s="78"/>
      <c r="EN302" s="78"/>
      <c r="EO302" s="78"/>
      <c r="EP302" s="78"/>
      <c r="EQ302" s="78"/>
      <c r="ER302" s="78"/>
      <c r="ES302" s="78"/>
      <c r="ET302" s="78"/>
      <c r="EU302" s="78"/>
      <c r="EV302" s="78"/>
      <c r="EW302" s="78"/>
      <c r="EX302" s="78"/>
      <c r="EY302" s="78"/>
      <c r="EZ302" s="78"/>
      <c r="FA302" s="78"/>
      <c r="FB302" s="78"/>
      <c r="FC302" s="78"/>
      <c r="FD302" s="78"/>
      <c r="FE302" s="78"/>
      <c r="FF302" s="78"/>
      <c r="FG302" s="78"/>
      <c r="FH302" s="78"/>
      <c r="FI302" s="78"/>
      <c r="FJ302" s="78"/>
      <c r="FK302" s="78"/>
      <c r="FL302" s="78"/>
      <c r="FM302" s="78"/>
      <c r="FN302" s="78"/>
      <c r="FO302" s="78"/>
      <c r="FP302" s="78"/>
      <c r="FQ302" s="78"/>
      <c r="FR302" s="78"/>
      <c r="FS302" s="78"/>
      <c r="FT302" s="78"/>
      <c r="FU302" s="78"/>
    </row>
    <row r="303" spans="10:177" s="1" customFormat="1" ht="15.75">
      <c r="J303" s="78"/>
      <c r="K303" s="78"/>
      <c r="L303" s="78"/>
      <c r="M303" s="78"/>
      <c r="N303" s="78"/>
      <c r="O303" s="78"/>
      <c r="P303" s="78"/>
      <c r="Q303" s="78"/>
      <c r="R303" s="78"/>
      <c r="S303" s="78"/>
      <c r="T303" s="78"/>
      <c r="U303" s="78"/>
      <c r="V303" s="78"/>
      <c r="W303" s="78"/>
      <c r="X303" s="78"/>
      <c r="Y303" s="78"/>
      <c r="Z303" s="78"/>
      <c r="AA303" s="78"/>
      <c r="AB303" s="78"/>
      <c r="AC303" s="78"/>
      <c r="AD303" s="78"/>
      <c r="AE303" s="78"/>
      <c r="AF303" s="78"/>
      <c r="AG303" s="78"/>
      <c r="AH303" s="78"/>
      <c r="AI303" s="78"/>
      <c r="AJ303" s="78"/>
      <c r="AK303" s="78"/>
      <c r="AL303" s="78"/>
      <c r="AM303" s="78"/>
      <c r="AN303" s="78"/>
      <c r="AO303" s="78"/>
      <c r="AP303" s="78"/>
      <c r="AQ303" s="78"/>
      <c r="AR303" s="78"/>
      <c r="AS303" s="78"/>
      <c r="AT303" s="78"/>
      <c r="AU303" s="78"/>
      <c r="AV303" s="78"/>
      <c r="AW303" s="78"/>
      <c r="AX303" s="78"/>
      <c r="AY303" s="78"/>
      <c r="AZ303" s="78"/>
      <c r="BA303" s="78"/>
      <c r="BB303" s="78"/>
      <c r="BC303" s="78"/>
      <c r="BD303" s="78"/>
      <c r="BE303" s="78"/>
      <c r="BF303" s="78"/>
      <c r="BG303" s="78"/>
      <c r="BH303" s="78"/>
      <c r="BI303" s="78"/>
      <c r="BJ303" s="78"/>
      <c r="BK303" s="78"/>
      <c r="BL303" s="78"/>
      <c r="BM303" s="78"/>
      <c r="BN303" s="78"/>
      <c r="BO303" s="78"/>
      <c r="BP303" s="78"/>
      <c r="BQ303" s="78"/>
      <c r="BR303" s="78"/>
      <c r="BS303" s="78"/>
      <c r="BT303" s="78"/>
      <c r="BU303" s="78"/>
      <c r="BV303" s="78"/>
      <c r="BW303" s="78"/>
      <c r="BX303" s="78"/>
      <c r="BY303" s="78"/>
      <c r="BZ303" s="78"/>
      <c r="CA303" s="78"/>
      <c r="CB303" s="78"/>
      <c r="CC303" s="78"/>
      <c r="CD303" s="78"/>
      <c r="CE303" s="78"/>
      <c r="CF303" s="78"/>
      <c r="CG303" s="78"/>
      <c r="CH303" s="78"/>
      <c r="CI303" s="78"/>
      <c r="CJ303" s="78"/>
      <c r="CK303" s="78"/>
      <c r="CL303" s="78"/>
      <c r="CM303" s="78"/>
      <c r="CN303" s="78"/>
      <c r="CO303" s="78"/>
      <c r="CP303" s="78"/>
      <c r="CQ303" s="78"/>
      <c r="CR303" s="78"/>
      <c r="CS303" s="78"/>
      <c r="CT303" s="78"/>
      <c r="CU303" s="78"/>
      <c r="CV303" s="78"/>
      <c r="CW303" s="78"/>
      <c r="CX303" s="78"/>
      <c r="CY303" s="78"/>
      <c r="CZ303" s="78"/>
      <c r="DA303" s="78"/>
      <c r="DB303" s="78"/>
      <c r="DC303" s="78"/>
      <c r="DD303" s="78"/>
      <c r="DE303" s="78"/>
      <c r="DF303" s="78"/>
      <c r="DG303" s="78"/>
      <c r="DH303" s="78"/>
      <c r="DI303" s="78"/>
      <c r="DJ303" s="78"/>
      <c r="DK303" s="78"/>
      <c r="DL303" s="78"/>
      <c r="DM303" s="78"/>
      <c r="DN303" s="78"/>
      <c r="DO303" s="78"/>
      <c r="DP303" s="78"/>
      <c r="DQ303" s="78"/>
      <c r="DR303" s="78"/>
      <c r="DS303" s="78"/>
      <c r="DT303" s="78"/>
      <c r="DU303" s="78"/>
      <c r="DV303" s="78"/>
      <c r="DW303" s="78"/>
      <c r="DX303" s="78"/>
      <c r="DY303" s="78"/>
      <c r="DZ303" s="78"/>
      <c r="EA303" s="78"/>
      <c r="EB303" s="78"/>
      <c r="EC303" s="78"/>
      <c r="ED303" s="78"/>
      <c r="EE303" s="78"/>
      <c r="EF303" s="78"/>
      <c r="EG303" s="78"/>
      <c r="EH303" s="78"/>
      <c r="EI303" s="78"/>
      <c r="EJ303" s="78"/>
      <c r="EK303" s="78"/>
      <c r="EL303" s="78"/>
      <c r="EM303" s="78"/>
      <c r="EN303" s="78"/>
      <c r="EO303" s="78"/>
      <c r="EP303" s="78"/>
      <c r="EQ303" s="78"/>
      <c r="ER303" s="78"/>
      <c r="ES303" s="78"/>
      <c r="ET303" s="78"/>
      <c r="EU303" s="78"/>
      <c r="EV303" s="78"/>
      <c r="EW303" s="78"/>
      <c r="EX303" s="78"/>
      <c r="EY303" s="78"/>
      <c r="EZ303" s="78"/>
      <c r="FA303" s="78"/>
      <c r="FB303" s="78"/>
      <c r="FC303" s="78"/>
      <c r="FD303" s="78"/>
      <c r="FE303" s="78"/>
      <c r="FF303" s="78"/>
      <c r="FG303" s="78"/>
      <c r="FH303" s="78"/>
      <c r="FI303" s="78"/>
      <c r="FJ303" s="78"/>
      <c r="FK303" s="78"/>
      <c r="FL303" s="78"/>
      <c r="FM303" s="78"/>
      <c r="FN303" s="78"/>
      <c r="FO303" s="78"/>
      <c r="FP303" s="78"/>
      <c r="FQ303" s="78"/>
      <c r="FR303" s="78"/>
      <c r="FS303" s="78"/>
      <c r="FT303" s="78"/>
      <c r="FU303" s="78"/>
    </row>
    <row r="304" spans="10:177" s="1" customFormat="1" ht="15.75">
      <c r="J304" s="78"/>
      <c r="K304" s="78"/>
      <c r="L304" s="78"/>
      <c r="M304" s="78"/>
      <c r="N304" s="78"/>
      <c r="O304" s="78"/>
      <c r="P304" s="78"/>
      <c r="Q304" s="78"/>
      <c r="R304" s="78"/>
      <c r="S304" s="78"/>
      <c r="T304" s="78"/>
      <c r="U304" s="78"/>
      <c r="V304" s="78"/>
      <c r="W304" s="78"/>
      <c r="X304" s="78"/>
      <c r="Y304" s="78"/>
      <c r="Z304" s="78"/>
      <c r="AA304" s="78"/>
      <c r="AB304" s="78"/>
      <c r="AC304" s="78"/>
      <c r="AD304" s="78"/>
      <c r="AE304" s="78"/>
      <c r="AF304" s="78"/>
      <c r="AG304" s="78"/>
      <c r="AH304" s="78"/>
      <c r="AI304" s="78"/>
      <c r="AJ304" s="78"/>
      <c r="AK304" s="78"/>
      <c r="AL304" s="78"/>
      <c r="AM304" s="78"/>
      <c r="AN304" s="78"/>
      <c r="AO304" s="78"/>
      <c r="AP304" s="78"/>
      <c r="AQ304" s="78"/>
      <c r="AR304" s="78"/>
      <c r="AS304" s="78"/>
      <c r="AT304" s="78"/>
      <c r="AU304" s="78"/>
      <c r="AV304" s="78"/>
      <c r="AW304" s="78"/>
      <c r="AX304" s="78"/>
      <c r="AY304" s="78"/>
      <c r="AZ304" s="78"/>
      <c r="BA304" s="78"/>
      <c r="BB304" s="78"/>
      <c r="BC304" s="78"/>
      <c r="BD304" s="78"/>
      <c r="BE304" s="78"/>
      <c r="BF304" s="78"/>
      <c r="BG304" s="78"/>
      <c r="BH304" s="78"/>
      <c r="BI304" s="78"/>
      <c r="BJ304" s="78"/>
      <c r="BK304" s="78"/>
      <c r="BL304" s="78"/>
      <c r="BM304" s="78"/>
      <c r="BN304" s="78"/>
      <c r="BO304" s="78"/>
      <c r="BP304" s="78"/>
      <c r="BQ304" s="78"/>
      <c r="BR304" s="78"/>
      <c r="BS304" s="78"/>
      <c r="BT304" s="78"/>
      <c r="BU304" s="78"/>
      <c r="BV304" s="78"/>
      <c r="BW304" s="78"/>
      <c r="BX304" s="78"/>
      <c r="BY304" s="78"/>
      <c r="BZ304" s="78"/>
      <c r="CA304" s="78"/>
      <c r="CB304" s="78"/>
      <c r="CC304" s="78"/>
      <c r="CD304" s="78"/>
      <c r="CE304" s="78"/>
      <c r="CF304" s="78"/>
      <c r="CG304" s="78"/>
      <c r="CH304" s="78"/>
      <c r="CI304" s="78"/>
      <c r="CJ304" s="78"/>
      <c r="CK304" s="78"/>
      <c r="CL304" s="78"/>
      <c r="CM304" s="78"/>
      <c r="CN304" s="78"/>
      <c r="CO304" s="78"/>
      <c r="CP304" s="78"/>
      <c r="CQ304" s="78"/>
      <c r="CR304" s="78"/>
      <c r="CS304" s="78"/>
      <c r="CT304" s="78"/>
      <c r="CU304" s="78"/>
      <c r="CV304" s="78"/>
      <c r="CW304" s="78"/>
      <c r="CX304" s="78"/>
      <c r="CY304" s="78"/>
      <c r="CZ304" s="78"/>
      <c r="DA304" s="78"/>
      <c r="DB304" s="78"/>
      <c r="DC304" s="78"/>
      <c r="DD304" s="78"/>
      <c r="DE304" s="78"/>
      <c r="DF304" s="78"/>
      <c r="DG304" s="78"/>
      <c r="DH304" s="78"/>
      <c r="DI304" s="78"/>
      <c r="DJ304" s="78"/>
      <c r="DK304" s="78"/>
      <c r="DL304" s="78"/>
      <c r="DM304" s="78"/>
      <c r="DN304" s="78"/>
      <c r="DO304" s="78"/>
      <c r="DP304" s="78"/>
      <c r="DQ304" s="78"/>
      <c r="DR304" s="78"/>
      <c r="DS304" s="78"/>
      <c r="DT304" s="78"/>
      <c r="DU304" s="78"/>
      <c r="DV304" s="78"/>
      <c r="DW304" s="78"/>
      <c r="DX304" s="78"/>
      <c r="DY304" s="78"/>
      <c r="DZ304" s="78"/>
      <c r="EA304" s="78"/>
      <c r="EB304" s="78"/>
      <c r="EC304" s="78"/>
      <c r="ED304" s="78"/>
      <c r="EE304" s="78"/>
      <c r="EF304" s="78"/>
      <c r="EG304" s="78"/>
      <c r="EH304" s="78"/>
      <c r="EI304" s="78"/>
      <c r="EJ304" s="78"/>
      <c r="EK304" s="78"/>
      <c r="EL304" s="78"/>
      <c r="EM304" s="78"/>
      <c r="EN304" s="78"/>
      <c r="EO304" s="78"/>
      <c r="EP304" s="78"/>
      <c r="EQ304" s="78"/>
      <c r="ER304" s="78"/>
      <c r="ES304" s="78"/>
      <c r="ET304" s="78"/>
      <c r="EU304" s="78"/>
      <c r="EV304" s="78"/>
      <c r="EW304" s="78"/>
      <c r="EX304" s="78"/>
      <c r="EY304" s="78"/>
      <c r="EZ304" s="78"/>
      <c r="FA304" s="78"/>
      <c r="FB304" s="78"/>
      <c r="FC304" s="78"/>
      <c r="FD304" s="78"/>
      <c r="FE304" s="78"/>
      <c r="FF304" s="78"/>
      <c r="FG304" s="78"/>
      <c r="FH304" s="78"/>
      <c r="FI304" s="78"/>
      <c r="FJ304" s="78"/>
      <c r="FK304" s="78"/>
      <c r="FL304" s="78"/>
      <c r="FM304" s="78"/>
      <c r="FN304" s="78"/>
      <c r="FO304" s="78"/>
      <c r="FP304" s="78"/>
      <c r="FQ304" s="78"/>
      <c r="FR304" s="78"/>
      <c r="FS304" s="78"/>
      <c r="FT304" s="78"/>
      <c r="FU304" s="78"/>
    </row>
    <row r="305" spans="10:177" s="1" customFormat="1" ht="15.75">
      <c r="J305" s="78"/>
      <c r="K305" s="78"/>
      <c r="L305" s="78"/>
      <c r="M305" s="78"/>
      <c r="N305" s="78"/>
      <c r="O305" s="78"/>
      <c r="P305" s="78"/>
      <c r="Q305" s="78"/>
      <c r="R305" s="78"/>
      <c r="S305" s="78"/>
      <c r="T305" s="78"/>
      <c r="U305" s="78"/>
      <c r="V305" s="78"/>
      <c r="W305" s="78"/>
      <c r="X305" s="78"/>
      <c r="Y305" s="78"/>
      <c r="Z305" s="78"/>
      <c r="AA305" s="78"/>
      <c r="AB305" s="78"/>
      <c r="AC305" s="78"/>
      <c r="AD305" s="78"/>
      <c r="AE305" s="78"/>
      <c r="AF305" s="78"/>
      <c r="AG305" s="78"/>
      <c r="AH305" s="78"/>
      <c r="AI305" s="78"/>
      <c r="AJ305" s="78"/>
      <c r="AK305" s="78"/>
      <c r="AL305" s="78"/>
      <c r="AM305" s="78"/>
      <c r="AN305" s="78"/>
      <c r="AO305" s="78"/>
      <c r="AP305" s="78"/>
      <c r="AQ305" s="78"/>
      <c r="AR305" s="78"/>
      <c r="AS305" s="78"/>
      <c r="AT305" s="78"/>
      <c r="AU305" s="78"/>
      <c r="AV305" s="78"/>
      <c r="AW305" s="78"/>
      <c r="AX305" s="78"/>
      <c r="AY305" s="78"/>
      <c r="AZ305" s="78"/>
      <c r="BA305" s="78"/>
      <c r="BB305" s="78"/>
      <c r="BC305" s="78"/>
      <c r="BD305" s="78"/>
      <c r="BE305" s="78"/>
      <c r="BF305" s="78"/>
      <c r="BG305" s="78"/>
      <c r="BH305" s="78"/>
      <c r="BI305" s="78"/>
      <c r="BJ305" s="78"/>
      <c r="BK305" s="78"/>
      <c r="BL305" s="78"/>
      <c r="BM305" s="78"/>
      <c r="BN305" s="78"/>
      <c r="BO305" s="78"/>
      <c r="BP305" s="78"/>
      <c r="BQ305" s="78"/>
      <c r="BR305" s="78"/>
      <c r="BS305" s="78"/>
      <c r="BT305" s="78"/>
      <c r="BU305" s="78"/>
      <c r="BV305" s="78"/>
      <c r="BW305" s="78"/>
      <c r="BX305" s="78"/>
      <c r="BY305" s="78"/>
      <c r="BZ305" s="78"/>
      <c r="CA305" s="78"/>
      <c r="CB305" s="78"/>
      <c r="CC305" s="78"/>
      <c r="CD305" s="78"/>
      <c r="CE305" s="78"/>
      <c r="CF305" s="78"/>
      <c r="CG305" s="78"/>
      <c r="CH305" s="78"/>
      <c r="CI305" s="78"/>
      <c r="CJ305" s="78"/>
      <c r="CK305" s="78"/>
      <c r="CL305" s="78"/>
      <c r="CM305" s="78"/>
      <c r="CN305" s="78"/>
      <c r="CO305" s="78"/>
      <c r="CP305" s="78"/>
      <c r="CQ305" s="78"/>
      <c r="CR305" s="78"/>
      <c r="CS305" s="78"/>
      <c r="CT305" s="78"/>
      <c r="CU305" s="78"/>
      <c r="CV305" s="78"/>
      <c r="CW305" s="78"/>
      <c r="CX305" s="78"/>
      <c r="CY305" s="78"/>
      <c r="CZ305" s="78"/>
      <c r="DA305" s="78"/>
      <c r="DB305" s="78"/>
      <c r="DC305" s="78"/>
      <c r="DD305" s="78"/>
      <c r="DE305" s="78"/>
      <c r="DF305" s="78"/>
      <c r="DG305" s="78"/>
      <c r="DH305" s="78"/>
      <c r="DI305" s="78"/>
      <c r="DJ305" s="78"/>
      <c r="DK305" s="78"/>
      <c r="DL305" s="78"/>
      <c r="DM305" s="78"/>
      <c r="DN305" s="78"/>
      <c r="DO305" s="78"/>
      <c r="DP305" s="78"/>
      <c r="DQ305" s="78"/>
      <c r="DR305" s="78"/>
      <c r="DS305" s="78"/>
      <c r="DT305" s="78"/>
      <c r="DU305" s="78"/>
      <c r="DV305" s="78"/>
      <c r="DW305" s="78"/>
      <c r="DX305" s="78"/>
      <c r="DY305" s="78"/>
      <c r="DZ305" s="78"/>
      <c r="EA305" s="78"/>
      <c r="EB305" s="78"/>
      <c r="EC305" s="78"/>
      <c r="ED305" s="78"/>
      <c r="EE305" s="78"/>
      <c r="EF305" s="78"/>
      <c r="EG305" s="78"/>
      <c r="EH305" s="78"/>
      <c r="EI305" s="78"/>
      <c r="EJ305" s="78"/>
      <c r="EK305" s="78"/>
      <c r="EL305" s="78"/>
      <c r="EM305" s="78"/>
      <c r="EN305" s="78"/>
      <c r="EO305" s="78"/>
      <c r="EP305" s="78"/>
      <c r="EQ305" s="78"/>
      <c r="ER305" s="78"/>
      <c r="ES305" s="78"/>
      <c r="ET305" s="78"/>
      <c r="EU305" s="78"/>
      <c r="EV305" s="78"/>
      <c r="EW305" s="78"/>
      <c r="EX305" s="78"/>
      <c r="EY305" s="78"/>
      <c r="EZ305" s="78"/>
      <c r="FA305" s="78"/>
      <c r="FB305" s="78"/>
      <c r="FC305" s="78"/>
      <c r="FD305" s="78"/>
      <c r="FE305" s="78"/>
      <c r="FF305" s="78"/>
      <c r="FG305" s="78"/>
      <c r="FH305" s="78"/>
      <c r="FI305" s="78"/>
      <c r="FJ305" s="78"/>
      <c r="FK305" s="78"/>
      <c r="FL305" s="78"/>
      <c r="FM305" s="78"/>
      <c r="FN305" s="78"/>
      <c r="FO305" s="78"/>
      <c r="FP305" s="78"/>
      <c r="FQ305" s="78"/>
      <c r="FR305" s="78"/>
      <c r="FS305" s="78"/>
      <c r="FT305" s="78"/>
      <c r="FU305" s="78"/>
    </row>
    <row r="306" spans="10:177" s="1" customFormat="1" ht="15.75">
      <c r="J306" s="78"/>
      <c r="K306" s="78"/>
      <c r="L306" s="78"/>
      <c r="M306" s="78"/>
      <c r="N306" s="78"/>
      <c r="O306" s="78"/>
      <c r="P306" s="78"/>
      <c r="Q306" s="78"/>
      <c r="R306" s="78"/>
      <c r="S306" s="78"/>
      <c r="T306" s="78"/>
      <c r="U306" s="78"/>
      <c r="V306" s="78"/>
      <c r="W306" s="78"/>
      <c r="X306" s="78"/>
      <c r="Y306" s="78"/>
      <c r="Z306" s="78"/>
      <c r="AA306" s="78"/>
      <c r="AB306" s="78"/>
      <c r="AC306" s="78"/>
      <c r="AD306" s="78"/>
      <c r="AE306" s="78"/>
      <c r="AF306" s="78"/>
      <c r="AG306" s="78"/>
      <c r="AH306" s="78"/>
      <c r="AI306" s="78"/>
      <c r="AJ306" s="78"/>
      <c r="AK306" s="78"/>
      <c r="AL306" s="78"/>
      <c r="AM306" s="78"/>
      <c r="AN306" s="78"/>
      <c r="AO306" s="78"/>
      <c r="AP306" s="78"/>
      <c r="AQ306" s="78"/>
      <c r="AR306" s="78"/>
      <c r="AS306" s="78"/>
      <c r="AT306" s="78"/>
      <c r="AU306" s="78"/>
      <c r="AV306" s="78"/>
      <c r="AW306" s="78"/>
      <c r="AX306" s="78"/>
      <c r="AY306" s="78"/>
      <c r="AZ306" s="78"/>
      <c r="BA306" s="78"/>
      <c r="BB306" s="78"/>
      <c r="BC306" s="78"/>
      <c r="BD306" s="78"/>
      <c r="BE306" s="78"/>
      <c r="BF306" s="78"/>
      <c r="BG306" s="78"/>
      <c r="BH306" s="78"/>
      <c r="BI306" s="78"/>
      <c r="BJ306" s="78"/>
      <c r="BK306" s="78"/>
      <c r="BL306" s="78"/>
      <c r="BM306" s="78"/>
      <c r="BN306" s="78"/>
      <c r="BO306" s="78"/>
      <c r="BP306" s="78"/>
      <c r="BQ306" s="78"/>
      <c r="BR306" s="78"/>
      <c r="BS306" s="78"/>
      <c r="BT306" s="78"/>
      <c r="BU306" s="78"/>
      <c r="BV306" s="78"/>
      <c r="BW306" s="78"/>
      <c r="BX306" s="78"/>
      <c r="BY306" s="78"/>
      <c r="BZ306" s="78"/>
      <c r="CA306" s="78"/>
      <c r="CB306" s="78"/>
      <c r="CC306" s="78"/>
      <c r="CD306" s="78"/>
      <c r="CE306" s="78"/>
      <c r="CF306" s="78"/>
      <c r="CG306" s="78"/>
      <c r="CH306" s="78"/>
      <c r="CI306" s="78"/>
      <c r="CJ306" s="78"/>
      <c r="CK306" s="78"/>
      <c r="CL306" s="78"/>
      <c r="CM306" s="78"/>
      <c r="CN306" s="78"/>
      <c r="CO306" s="78"/>
      <c r="CP306" s="78"/>
      <c r="CQ306" s="78"/>
      <c r="CR306" s="78"/>
      <c r="CS306" s="78"/>
      <c r="CT306" s="78"/>
      <c r="CU306" s="78"/>
      <c r="CV306" s="78"/>
      <c r="CW306" s="78"/>
      <c r="CX306" s="78"/>
      <c r="CY306" s="78"/>
      <c r="CZ306" s="78"/>
      <c r="DA306" s="78"/>
      <c r="DB306" s="78"/>
      <c r="DC306" s="78"/>
      <c r="DD306" s="78"/>
      <c r="DE306" s="78"/>
      <c r="DF306" s="78"/>
      <c r="DG306" s="78"/>
      <c r="DH306" s="78"/>
      <c r="DI306" s="78"/>
      <c r="DJ306" s="78"/>
      <c r="DK306" s="78"/>
      <c r="DL306" s="78"/>
      <c r="DM306" s="78"/>
      <c r="DN306" s="78"/>
      <c r="DO306" s="78"/>
      <c r="DP306" s="78"/>
      <c r="DQ306" s="78"/>
      <c r="DR306" s="78"/>
      <c r="DS306" s="78"/>
      <c r="DT306" s="78"/>
      <c r="DU306" s="78"/>
      <c r="DV306" s="78"/>
      <c r="DW306" s="78"/>
      <c r="DX306" s="78"/>
      <c r="DY306" s="78"/>
      <c r="DZ306" s="78"/>
      <c r="EA306" s="78"/>
      <c r="EB306" s="78"/>
      <c r="EC306" s="78"/>
      <c r="ED306" s="78"/>
      <c r="EE306" s="78"/>
      <c r="EF306" s="78"/>
      <c r="EG306" s="78"/>
      <c r="EH306" s="78"/>
      <c r="EI306" s="78"/>
      <c r="EJ306" s="78"/>
      <c r="EK306" s="78"/>
      <c r="EL306" s="78"/>
      <c r="EM306" s="78"/>
      <c r="EN306" s="78"/>
      <c r="EO306" s="78"/>
      <c r="EP306" s="78"/>
      <c r="EQ306" s="78"/>
      <c r="ER306" s="78"/>
      <c r="ES306" s="78"/>
      <c r="ET306" s="78"/>
      <c r="EU306" s="78"/>
      <c r="EV306" s="78"/>
      <c r="EW306" s="78"/>
      <c r="EX306" s="78"/>
      <c r="EY306" s="78"/>
      <c r="EZ306" s="78"/>
      <c r="FA306" s="78"/>
      <c r="FB306" s="78"/>
      <c r="FC306" s="78"/>
      <c r="FD306" s="78"/>
      <c r="FE306" s="78"/>
      <c r="FF306" s="78"/>
      <c r="FG306" s="78"/>
      <c r="FH306" s="78"/>
      <c r="FI306" s="78"/>
      <c r="FJ306" s="78"/>
      <c r="FK306" s="78"/>
      <c r="FL306" s="78"/>
      <c r="FM306" s="78"/>
      <c r="FN306" s="78"/>
      <c r="FO306" s="78"/>
      <c r="FP306" s="78"/>
      <c r="FQ306" s="78"/>
      <c r="FR306" s="78"/>
      <c r="FS306" s="78"/>
      <c r="FT306" s="78"/>
      <c r="FU306" s="78"/>
    </row>
    <row r="307" spans="10:177" s="1" customFormat="1" ht="15.75">
      <c r="J307" s="78"/>
      <c r="K307" s="78"/>
      <c r="L307" s="78"/>
      <c r="M307" s="78"/>
      <c r="N307" s="78"/>
      <c r="O307" s="78"/>
      <c r="P307" s="78"/>
      <c r="Q307" s="78"/>
      <c r="R307" s="78"/>
      <c r="S307" s="78"/>
      <c r="T307" s="78"/>
      <c r="U307" s="78"/>
      <c r="V307" s="78"/>
      <c r="W307" s="78"/>
      <c r="X307" s="78"/>
      <c r="Y307" s="78"/>
      <c r="Z307" s="78"/>
      <c r="AA307" s="78"/>
      <c r="AB307" s="78"/>
      <c r="AC307" s="78"/>
      <c r="AD307" s="78"/>
      <c r="AE307" s="78"/>
      <c r="AF307" s="78"/>
      <c r="AG307" s="78"/>
      <c r="AH307" s="78"/>
      <c r="AI307" s="78"/>
      <c r="AJ307" s="78"/>
      <c r="AK307" s="78"/>
      <c r="AL307" s="78"/>
      <c r="AM307" s="78"/>
      <c r="AN307" s="78"/>
      <c r="AO307" s="78"/>
      <c r="AP307" s="78"/>
      <c r="AQ307" s="78"/>
      <c r="AR307" s="78"/>
      <c r="AS307" s="78"/>
      <c r="AT307" s="78"/>
      <c r="AU307" s="78"/>
      <c r="AV307" s="78"/>
      <c r="AW307" s="78"/>
      <c r="AX307" s="78"/>
      <c r="AY307" s="78"/>
      <c r="AZ307" s="78"/>
      <c r="BA307" s="78"/>
      <c r="BB307" s="78"/>
      <c r="BC307" s="78"/>
      <c r="BD307" s="78"/>
      <c r="BE307" s="78"/>
      <c r="BF307" s="78"/>
      <c r="BG307" s="78"/>
      <c r="BH307" s="78"/>
      <c r="BI307" s="78"/>
      <c r="BJ307" s="78"/>
      <c r="BK307" s="78"/>
      <c r="BL307" s="78"/>
      <c r="BM307" s="78"/>
      <c r="BN307" s="78"/>
      <c r="BO307" s="78"/>
      <c r="BP307" s="78"/>
      <c r="BQ307" s="78"/>
      <c r="BR307" s="78"/>
      <c r="BS307" s="78"/>
      <c r="BT307" s="78"/>
      <c r="BU307" s="78"/>
      <c r="BV307" s="78"/>
      <c r="BW307" s="78"/>
      <c r="BX307" s="78"/>
      <c r="BY307" s="78"/>
      <c r="BZ307" s="78"/>
      <c r="CA307" s="78"/>
      <c r="CB307" s="78"/>
      <c r="CC307" s="78"/>
      <c r="CD307" s="78"/>
      <c r="CE307" s="78"/>
      <c r="CF307" s="78"/>
      <c r="CG307" s="78"/>
      <c r="CH307" s="78"/>
      <c r="CI307" s="78"/>
      <c r="CJ307" s="78"/>
      <c r="CK307" s="78"/>
      <c r="CL307" s="78"/>
      <c r="CM307" s="78"/>
      <c r="CN307" s="78"/>
      <c r="CO307" s="78"/>
      <c r="CP307" s="78"/>
      <c r="CQ307" s="78"/>
      <c r="CR307" s="78"/>
      <c r="CS307" s="78"/>
      <c r="CT307" s="78"/>
      <c r="CU307" s="78"/>
      <c r="CV307" s="78"/>
      <c r="CW307" s="78"/>
      <c r="CX307" s="78"/>
      <c r="CY307" s="78"/>
      <c r="CZ307" s="78"/>
      <c r="DA307" s="78"/>
      <c r="DB307" s="78"/>
      <c r="DC307" s="78"/>
      <c r="DD307" s="78"/>
      <c r="DE307" s="78"/>
      <c r="DF307" s="78"/>
      <c r="DG307" s="78"/>
      <c r="DH307" s="78"/>
      <c r="DI307" s="78"/>
      <c r="DJ307" s="78"/>
      <c r="DK307" s="78"/>
      <c r="DL307" s="78"/>
      <c r="DM307" s="78"/>
      <c r="DN307" s="78"/>
      <c r="DO307" s="78"/>
      <c r="DP307" s="78"/>
      <c r="DQ307" s="78"/>
      <c r="DR307" s="78"/>
      <c r="DS307" s="78"/>
      <c r="DT307" s="78"/>
      <c r="DU307" s="78"/>
      <c r="DV307" s="78"/>
      <c r="DW307" s="78"/>
      <c r="DX307" s="78"/>
      <c r="DY307" s="78"/>
      <c r="DZ307" s="78"/>
      <c r="EA307" s="78"/>
      <c r="EB307" s="78"/>
      <c r="EC307" s="78"/>
      <c r="ED307" s="78"/>
      <c r="EE307" s="78"/>
      <c r="EF307" s="78"/>
      <c r="EG307" s="78"/>
      <c r="EH307" s="78"/>
      <c r="EI307" s="78"/>
      <c r="EJ307" s="78"/>
      <c r="EK307" s="78"/>
      <c r="EL307" s="78"/>
      <c r="EM307" s="78"/>
      <c r="EN307" s="78"/>
      <c r="EO307" s="78"/>
      <c r="EP307" s="78"/>
      <c r="EQ307" s="78"/>
      <c r="ER307" s="78"/>
      <c r="ES307" s="78"/>
      <c r="ET307" s="78"/>
      <c r="EU307" s="78"/>
      <c r="EV307" s="78"/>
      <c r="EW307" s="78"/>
      <c r="EX307" s="78"/>
      <c r="EY307" s="78"/>
      <c r="EZ307" s="78"/>
      <c r="FA307" s="78"/>
      <c r="FB307" s="78"/>
      <c r="FC307" s="78"/>
      <c r="FD307" s="78"/>
      <c r="FE307" s="78"/>
      <c r="FF307" s="78"/>
      <c r="FG307" s="78"/>
      <c r="FH307" s="78"/>
      <c r="FI307" s="78"/>
      <c r="FJ307" s="78"/>
      <c r="FK307" s="78"/>
      <c r="FL307" s="78"/>
      <c r="FM307" s="78"/>
      <c r="FN307" s="78"/>
      <c r="FO307" s="78"/>
      <c r="FP307" s="78"/>
      <c r="FQ307" s="78"/>
      <c r="FR307" s="78"/>
      <c r="FS307" s="78"/>
      <c r="FT307" s="78"/>
      <c r="FU307" s="78"/>
    </row>
    <row r="308" spans="10:177" s="1" customFormat="1" ht="15.75">
      <c r="J308" s="78"/>
      <c r="K308" s="78"/>
      <c r="L308" s="78"/>
      <c r="M308" s="78"/>
      <c r="N308" s="78"/>
      <c r="O308" s="78"/>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8"/>
      <c r="AT308" s="78"/>
      <c r="AU308" s="78"/>
      <c r="AV308" s="78"/>
      <c r="AW308" s="78"/>
      <c r="AX308" s="78"/>
      <c r="AY308" s="78"/>
      <c r="AZ308" s="78"/>
      <c r="BA308" s="78"/>
      <c r="BB308" s="78"/>
      <c r="BC308" s="78"/>
      <c r="BD308" s="78"/>
      <c r="BE308" s="78"/>
      <c r="BF308" s="78"/>
      <c r="BG308" s="78"/>
      <c r="BH308" s="78"/>
      <c r="BI308" s="78"/>
      <c r="BJ308" s="78"/>
      <c r="BK308" s="78"/>
      <c r="BL308" s="78"/>
      <c r="BM308" s="78"/>
      <c r="BN308" s="78"/>
      <c r="BO308" s="78"/>
      <c r="BP308" s="78"/>
      <c r="BQ308" s="78"/>
      <c r="BR308" s="78"/>
      <c r="BS308" s="78"/>
      <c r="BT308" s="78"/>
      <c r="BU308" s="78"/>
      <c r="BV308" s="78"/>
      <c r="BW308" s="78"/>
      <c r="BX308" s="78"/>
      <c r="BY308" s="78"/>
      <c r="BZ308" s="78"/>
      <c r="CA308" s="78"/>
      <c r="CB308" s="78"/>
      <c r="CC308" s="78"/>
      <c r="CD308" s="78"/>
      <c r="CE308" s="78"/>
      <c r="CF308" s="78"/>
      <c r="CG308" s="78"/>
      <c r="CH308" s="78"/>
      <c r="CI308" s="78"/>
      <c r="CJ308" s="78"/>
      <c r="CK308" s="78"/>
      <c r="CL308" s="78"/>
      <c r="CM308" s="78"/>
      <c r="CN308" s="78"/>
      <c r="CO308" s="78"/>
      <c r="CP308" s="78"/>
      <c r="CQ308" s="78"/>
      <c r="CR308" s="78"/>
      <c r="CS308" s="78"/>
      <c r="CT308" s="78"/>
      <c r="CU308" s="78"/>
      <c r="CV308" s="78"/>
      <c r="CW308" s="78"/>
      <c r="CX308" s="78"/>
      <c r="CY308" s="78"/>
      <c r="CZ308" s="78"/>
      <c r="DA308" s="78"/>
      <c r="DB308" s="78"/>
      <c r="DC308" s="78"/>
      <c r="DD308" s="78"/>
      <c r="DE308" s="78"/>
      <c r="DF308" s="78"/>
      <c r="DG308" s="78"/>
      <c r="DH308" s="78"/>
      <c r="DI308" s="78"/>
      <c r="DJ308" s="78"/>
      <c r="DK308" s="78"/>
      <c r="DL308" s="78"/>
      <c r="DM308" s="78"/>
      <c r="DN308" s="78"/>
      <c r="DO308" s="78"/>
      <c r="DP308" s="78"/>
      <c r="DQ308" s="78"/>
      <c r="DR308" s="78"/>
      <c r="DS308" s="78"/>
      <c r="DT308" s="78"/>
      <c r="DU308" s="78"/>
      <c r="DV308" s="78"/>
      <c r="DW308" s="78"/>
      <c r="DX308" s="78"/>
      <c r="DY308" s="78"/>
      <c r="DZ308" s="78"/>
      <c r="EA308" s="78"/>
      <c r="EB308" s="78"/>
      <c r="EC308" s="78"/>
      <c r="ED308" s="78"/>
      <c r="EE308" s="78"/>
      <c r="EF308" s="78"/>
      <c r="EG308" s="78"/>
      <c r="EH308" s="78"/>
      <c r="EI308" s="78"/>
      <c r="EJ308" s="78"/>
      <c r="EK308" s="78"/>
      <c r="EL308" s="78"/>
      <c r="EM308" s="78"/>
      <c r="EN308" s="78"/>
      <c r="EO308" s="78"/>
      <c r="EP308" s="78"/>
      <c r="EQ308" s="78"/>
      <c r="ER308" s="78"/>
      <c r="ES308" s="78"/>
      <c r="ET308" s="78"/>
      <c r="EU308" s="78"/>
      <c r="EV308" s="78"/>
      <c r="EW308" s="78"/>
      <c r="EX308" s="78"/>
      <c r="EY308" s="78"/>
      <c r="EZ308" s="78"/>
      <c r="FA308" s="78"/>
      <c r="FB308" s="78"/>
      <c r="FC308" s="78"/>
      <c r="FD308" s="78"/>
      <c r="FE308" s="78"/>
      <c r="FF308" s="78"/>
      <c r="FG308" s="78"/>
      <c r="FH308" s="78"/>
      <c r="FI308" s="78"/>
      <c r="FJ308" s="78"/>
      <c r="FK308" s="78"/>
      <c r="FL308" s="78"/>
      <c r="FM308" s="78"/>
      <c r="FN308" s="78"/>
      <c r="FO308" s="78"/>
      <c r="FP308" s="78"/>
      <c r="FQ308" s="78"/>
      <c r="FR308" s="78"/>
      <c r="FS308" s="78"/>
      <c r="FT308" s="78"/>
      <c r="FU308" s="78"/>
    </row>
    <row r="309" spans="10:177" s="1" customFormat="1" ht="15.75">
      <c r="J309" s="78"/>
      <c r="K309" s="78"/>
      <c r="L309" s="78"/>
      <c r="M309" s="78"/>
      <c r="N309" s="78"/>
      <c r="O309" s="78"/>
      <c r="P309" s="78"/>
      <c r="Q309" s="78"/>
      <c r="R309" s="78"/>
      <c r="S309" s="78"/>
      <c r="T309" s="78"/>
      <c r="U309" s="78"/>
      <c r="V309" s="78"/>
      <c r="W309" s="78"/>
      <c r="X309" s="78"/>
      <c r="Y309" s="78"/>
      <c r="Z309" s="78"/>
      <c r="AA309" s="78"/>
      <c r="AB309" s="78"/>
      <c r="AC309" s="78"/>
      <c r="AD309" s="78"/>
      <c r="AE309" s="78"/>
      <c r="AF309" s="78"/>
      <c r="AG309" s="78"/>
      <c r="AH309" s="78"/>
      <c r="AI309" s="78"/>
      <c r="AJ309" s="78"/>
      <c r="AK309" s="78"/>
      <c r="AL309" s="78"/>
      <c r="AM309" s="78"/>
      <c r="AN309" s="78"/>
      <c r="AO309" s="78"/>
      <c r="AP309" s="78"/>
      <c r="AQ309" s="78"/>
      <c r="AR309" s="78"/>
      <c r="AS309" s="78"/>
      <c r="AT309" s="78"/>
      <c r="AU309" s="78"/>
      <c r="AV309" s="78"/>
      <c r="AW309" s="78"/>
      <c r="AX309" s="78"/>
      <c r="AY309" s="78"/>
      <c r="AZ309" s="78"/>
      <c r="BA309" s="78"/>
      <c r="BB309" s="78"/>
      <c r="BC309" s="78"/>
      <c r="BD309" s="78"/>
      <c r="BE309" s="78"/>
      <c r="BF309" s="78"/>
      <c r="BG309" s="78"/>
      <c r="BH309" s="78"/>
      <c r="BI309" s="78"/>
      <c r="BJ309" s="78"/>
      <c r="BK309" s="78"/>
      <c r="BL309" s="78"/>
      <c r="BM309" s="78"/>
      <c r="BN309" s="78"/>
      <c r="BO309" s="78"/>
      <c r="BP309" s="78"/>
      <c r="BQ309" s="78"/>
      <c r="BR309" s="78"/>
      <c r="BS309" s="78"/>
      <c r="BT309" s="78"/>
      <c r="BU309" s="78"/>
      <c r="BV309" s="78"/>
      <c r="BW309" s="78"/>
      <c r="BX309" s="78"/>
      <c r="BY309" s="78"/>
      <c r="BZ309" s="78"/>
      <c r="CA309" s="78"/>
      <c r="CB309" s="78"/>
      <c r="CC309" s="78"/>
      <c r="CD309" s="78"/>
      <c r="CE309" s="78"/>
      <c r="CF309" s="78"/>
      <c r="CG309" s="78"/>
      <c r="CH309" s="78"/>
      <c r="CI309" s="78"/>
      <c r="CJ309" s="78"/>
      <c r="CK309" s="78"/>
      <c r="CL309" s="78"/>
      <c r="CM309" s="78"/>
      <c r="CN309" s="78"/>
      <c r="CO309" s="78"/>
      <c r="CP309" s="78"/>
      <c r="CQ309" s="78"/>
      <c r="CR309" s="78"/>
      <c r="CS309" s="78"/>
      <c r="CT309" s="78"/>
      <c r="CU309" s="78"/>
      <c r="CV309" s="78"/>
      <c r="CW309" s="78"/>
      <c r="CX309" s="78"/>
      <c r="CY309" s="78"/>
      <c r="CZ309" s="78"/>
      <c r="DA309" s="78"/>
      <c r="DB309" s="78"/>
      <c r="DC309" s="78"/>
      <c r="DD309" s="78"/>
      <c r="DE309" s="78"/>
      <c r="DF309" s="78"/>
      <c r="DG309" s="78"/>
      <c r="DH309" s="78"/>
      <c r="DI309" s="78"/>
      <c r="DJ309" s="78"/>
      <c r="DK309" s="78"/>
      <c r="DL309" s="78"/>
      <c r="DM309" s="78"/>
      <c r="DN309" s="78"/>
      <c r="DO309" s="78"/>
      <c r="DP309" s="78"/>
      <c r="DQ309" s="78"/>
      <c r="DR309" s="78"/>
      <c r="DS309" s="78"/>
      <c r="DT309" s="78"/>
      <c r="DU309" s="78"/>
      <c r="DV309" s="78"/>
      <c r="DW309" s="78"/>
      <c r="DX309" s="78"/>
      <c r="DY309" s="78"/>
      <c r="DZ309" s="78"/>
      <c r="EA309" s="78"/>
      <c r="EB309" s="78"/>
      <c r="EC309" s="78"/>
      <c r="ED309" s="78"/>
      <c r="EE309" s="78"/>
      <c r="EF309" s="78"/>
      <c r="EG309" s="78"/>
      <c r="EH309" s="78"/>
      <c r="EI309" s="78"/>
      <c r="EJ309" s="78"/>
      <c r="EK309" s="78"/>
      <c r="EL309" s="78"/>
      <c r="EM309" s="78"/>
      <c r="EN309" s="78"/>
      <c r="EO309" s="78"/>
      <c r="EP309" s="78"/>
      <c r="EQ309" s="78"/>
      <c r="ER309" s="78"/>
      <c r="ES309" s="78"/>
      <c r="ET309" s="78"/>
      <c r="EU309" s="78"/>
      <c r="EV309" s="78"/>
      <c r="EW309" s="78"/>
      <c r="EX309" s="78"/>
      <c r="EY309" s="78"/>
      <c r="EZ309" s="78"/>
      <c r="FA309" s="78"/>
      <c r="FB309" s="78"/>
      <c r="FC309" s="78"/>
      <c r="FD309" s="78"/>
      <c r="FE309" s="78"/>
      <c r="FF309" s="78"/>
      <c r="FG309" s="78"/>
      <c r="FH309" s="78"/>
      <c r="FI309" s="78"/>
      <c r="FJ309" s="78"/>
      <c r="FK309" s="78"/>
      <c r="FL309" s="78"/>
      <c r="FM309" s="78"/>
      <c r="FN309" s="78"/>
      <c r="FO309" s="78"/>
      <c r="FP309" s="78"/>
      <c r="FQ309" s="78"/>
      <c r="FR309" s="78"/>
      <c r="FS309" s="78"/>
      <c r="FT309" s="78"/>
      <c r="FU309" s="78"/>
    </row>
    <row r="310" spans="10:177" s="1" customFormat="1" ht="15.75">
      <c r="J310" s="78"/>
      <c r="K310" s="78"/>
      <c r="L310" s="78"/>
      <c r="M310" s="78"/>
      <c r="N310" s="78"/>
      <c r="O310" s="78"/>
      <c r="P310" s="78"/>
      <c r="Q310" s="78"/>
      <c r="R310" s="78"/>
      <c r="S310" s="78"/>
      <c r="T310" s="78"/>
      <c r="U310" s="78"/>
      <c r="V310" s="78"/>
      <c r="W310" s="78"/>
      <c r="X310" s="78"/>
      <c r="Y310" s="78"/>
      <c r="Z310" s="78"/>
      <c r="AA310" s="78"/>
      <c r="AB310" s="78"/>
      <c r="AC310" s="78"/>
      <c r="AD310" s="78"/>
      <c r="AE310" s="78"/>
      <c r="AF310" s="78"/>
      <c r="AG310" s="78"/>
      <c r="AH310" s="78"/>
      <c r="AI310" s="78"/>
      <c r="AJ310" s="78"/>
      <c r="AK310" s="78"/>
      <c r="AL310" s="78"/>
      <c r="AM310" s="78"/>
      <c r="AN310" s="78"/>
      <c r="AO310" s="78"/>
      <c r="AP310" s="78"/>
      <c r="AQ310" s="78"/>
      <c r="AR310" s="78"/>
      <c r="AS310" s="78"/>
      <c r="AT310" s="78"/>
      <c r="AU310" s="78"/>
      <c r="AV310" s="78"/>
      <c r="AW310" s="78"/>
      <c r="AX310" s="78"/>
      <c r="AY310" s="78"/>
      <c r="AZ310" s="78"/>
      <c r="BA310" s="78"/>
      <c r="BB310" s="78"/>
      <c r="BC310" s="78"/>
      <c r="BD310" s="78"/>
      <c r="BE310" s="78"/>
      <c r="BF310" s="78"/>
      <c r="BG310" s="78"/>
      <c r="BH310" s="78"/>
      <c r="BI310" s="78"/>
      <c r="BJ310" s="78"/>
      <c r="BK310" s="78"/>
      <c r="BL310" s="78"/>
      <c r="BM310" s="78"/>
      <c r="BN310" s="78"/>
      <c r="BO310" s="78"/>
      <c r="BP310" s="78"/>
      <c r="BQ310" s="78"/>
      <c r="BR310" s="78"/>
      <c r="BS310" s="78"/>
      <c r="BT310" s="78"/>
      <c r="BU310" s="78"/>
      <c r="BV310" s="78"/>
      <c r="BW310" s="78"/>
      <c r="BX310" s="78"/>
      <c r="BY310" s="78"/>
      <c r="BZ310" s="78"/>
      <c r="CA310" s="78"/>
      <c r="CB310" s="78"/>
      <c r="CC310" s="78"/>
      <c r="CD310" s="78"/>
      <c r="CE310" s="78"/>
      <c r="CF310" s="78"/>
      <c r="CG310" s="78"/>
      <c r="CH310" s="78"/>
      <c r="CI310" s="78"/>
      <c r="CJ310" s="78"/>
      <c r="CK310" s="78"/>
      <c r="CL310" s="78"/>
      <c r="CM310" s="78"/>
      <c r="CN310" s="78"/>
      <c r="CO310" s="78"/>
      <c r="CP310" s="78"/>
      <c r="CQ310" s="78"/>
      <c r="CR310" s="78"/>
      <c r="CS310" s="78"/>
      <c r="CT310" s="78"/>
      <c r="CU310" s="78"/>
      <c r="CV310" s="78"/>
      <c r="CW310" s="78"/>
      <c r="CX310" s="78"/>
      <c r="CY310" s="78"/>
      <c r="CZ310" s="78"/>
      <c r="DA310" s="78"/>
      <c r="DB310" s="78"/>
      <c r="DC310" s="78"/>
      <c r="DD310" s="78"/>
      <c r="DE310" s="78"/>
      <c r="DF310" s="78"/>
      <c r="DG310" s="78"/>
      <c r="DH310" s="78"/>
      <c r="DI310" s="78"/>
      <c r="DJ310" s="78"/>
      <c r="DK310" s="78"/>
      <c r="DL310" s="78"/>
      <c r="DM310" s="78"/>
      <c r="DN310" s="78"/>
      <c r="DO310" s="78"/>
      <c r="DP310" s="78"/>
      <c r="DQ310" s="78"/>
      <c r="DR310" s="78"/>
      <c r="DS310" s="78"/>
      <c r="DT310" s="78"/>
      <c r="DU310" s="78"/>
      <c r="DV310" s="78"/>
      <c r="DW310" s="78"/>
      <c r="DX310" s="78"/>
      <c r="DY310" s="78"/>
      <c r="DZ310" s="78"/>
      <c r="EA310" s="78"/>
      <c r="EB310" s="78"/>
      <c r="EC310" s="78"/>
      <c r="ED310" s="78"/>
      <c r="EE310" s="78"/>
      <c r="EF310" s="78"/>
      <c r="EG310" s="78"/>
      <c r="EH310" s="78"/>
      <c r="EI310" s="78"/>
      <c r="EJ310" s="78"/>
      <c r="EK310" s="78"/>
      <c r="EL310" s="78"/>
      <c r="EM310" s="78"/>
      <c r="EN310" s="78"/>
      <c r="EO310" s="78"/>
      <c r="EP310" s="78"/>
      <c r="EQ310" s="78"/>
      <c r="ER310" s="78"/>
      <c r="ES310" s="78"/>
      <c r="ET310" s="78"/>
      <c r="EU310" s="78"/>
      <c r="EV310" s="78"/>
      <c r="EW310" s="78"/>
      <c r="EX310" s="78"/>
      <c r="EY310" s="78"/>
      <c r="EZ310" s="78"/>
      <c r="FA310" s="78"/>
      <c r="FB310" s="78"/>
      <c r="FC310" s="78"/>
      <c r="FD310" s="78"/>
      <c r="FE310" s="78"/>
      <c r="FF310" s="78"/>
      <c r="FG310" s="78"/>
      <c r="FH310" s="78"/>
      <c r="FI310" s="78"/>
      <c r="FJ310" s="78"/>
      <c r="FK310" s="78"/>
      <c r="FL310" s="78"/>
      <c r="FM310" s="78"/>
      <c r="FN310" s="78"/>
      <c r="FO310" s="78"/>
      <c r="FP310" s="78"/>
      <c r="FQ310" s="78"/>
      <c r="FR310" s="78"/>
      <c r="FS310" s="78"/>
      <c r="FT310" s="78"/>
      <c r="FU310" s="78"/>
    </row>
  </sheetData>
  <sheetProtection/>
  <mergeCells count="6">
    <mergeCell ref="A1:I1"/>
    <mergeCell ref="A2:I2"/>
    <mergeCell ref="A3:I3"/>
    <mergeCell ref="A114:I114"/>
    <mergeCell ref="A113:I113"/>
    <mergeCell ref="A112:I112"/>
  </mergeCells>
  <printOptions/>
  <pageMargins left="0.787401575" right="0.787401575" top="0.984251969" bottom="0.984251969" header="0.492125985" footer="0.492125985"/>
  <pageSetup horizontalDpi="300" verticalDpi="300" orientation="portrait" scale="34" r:id="rId1"/>
  <rowBreaks count="2" manualBreakCount="2">
    <brk id="110" max="38" man="1"/>
    <brk id="114" max="255" man="1"/>
  </rowBreaks>
  <colBreaks count="1" manualBreakCount="1">
    <brk id="3" max="153" man="1"/>
  </colBreaks>
</worksheet>
</file>

<file path=xl/worksheets/sheet3.xml><?xml version="1.0" encoding="utf-8"?>
<worksheet xmlns="http://schemas.openxmlformats.org/spreadsheetml/2006/main" xmlns:r="http://schemas.openxmlformats.org/officeDocument/2006/relationships">
  <dimension ref="A1:F19"/>
  <sheetViews>
    <sheetView zoomScalePageLayoutView="0" workbookViewId="0" topLeftCell="A1">
      <selection activeCell="E8" sqref="E8"/>
    </sheetView>
  </sheetViews>
  <sheetFormatPr defaultColWidth="9.140625" defaultRowHeight="12.75"/>
  <cols>
    <col min="1" max="1" width="50.140625" style="0" customWidth="1"/>
    <col min="2" max="2" width="14.8515625" style="0" customWidth="1"/>
    <col min="3" max="3" width="16.57421875" style="0" customWidth="1"/>
    <col min="4" max="4" width="16.140625" style="0" customWidth="1"/>
    <col min="5" max="5" width="16.28125" style="0" customWidth="1"/>
    <col min="6" max="6" width="15.28125" style="0" customWidth="1"/>
  </cols>
  <sheetData>
    <row r="1" spans="1:6" ht="12.75">
      <c r="A1" s="369" t="str">
        <f>Parâmetros!A7</f>
        <v>Município de :</v>
      </c>
      <c r="B1" s="369"/>
      <c r="C1" s="369"/>
      <c r="D1" s="370"/>
      <c r="E1" s="370"/>
      <c r="F1" s="370"/>
    </row>
    <row r="2" spans="1:6" ht="12.75">
      <c r="A2" s="371" t="str">
        <f>Parâmetros!A8</f>
        <v>LEI DE DIRETRIZES ORÇAMENTÁRIAS  PARA 2021</v>
      </c>
      <c r="B2" s="371"/>
      <c r="C2" s="371"/>
      <c r="D2" s="370"/>
      <c r="E2" s="370"/>
      <c r="F2" s="370"/>
    </row>
    <row r="3" spans="1:6" ht="12.75">
      <c r="A3" s="372" t="s">
        <v>558</v>
      </c>
      <c r="B3" s="373"/>
      <c r="C3" s="373"/>
      <c r="D3" s="373"/>
      <c r="E3" s="373"/>
      <c r="F3" s="373"/>
    </row>
    <row r="4" spans="1:6" ht="12.75">
      <c r="A4" s="374" t="s">
        <v>537</v>
      </c>
      <c r="B4" s="375"/>
      <c r="C4" s="375"/>
      <c r="D4" s="375"/>
      <c r="E4" s="375"/>
      <c r="F4" s="375"/>
    </row>
    <row r="5" spans="1:6" ht="12.75">
      <c r="A5" s="93" t="s">
        <v>56</v>
      </c>
      <c r="B5" s="94">
        <v>2019</v>
      </c>
      <c r="C5" s="94">
        <f>B5+1</f>
        <v>2020</v>
      </c>
      <c r="D5" s="94">
        <f>C5+1</f>
        <v>2021</v>
      </c>
      <c r="E5" s="94">
        <f>D5+1</f>
        <v>2022</v>
      </c>
      <c r="F5" s="94">
        <f>E5+1</f>
        <v>2023</v>
      </c>
    </row>
    <row r="6" spans="1:6" ht="12.75">
      <c r="A6" s="95" t="s">
        <v>362</v>
      </c>
      <c r="B6" s="96">
        <f>Projeções!E8</f>
        <v>74019102.28999999</v>
      </c>
      <c r="C6" s="96">
        <f>Projeções!F8</f>
        <v>73979500</v>
      </c>
      <c r="D6" s="96">
        <f>Projeções!G8</f>
        <v>80786621.36063349</v>
      </c>
      <c r="E6" s="96">
        <f>Projeções!H8</f>
        <v>87064960.2898166</v>
      </c>
      <c r="F6" s="96">
        <f>Projeções!I8</f>
        <v>94479115.14459258</v>
      </c>
    </row>
    <row r="7" spans="1:6" ht="12.75">
      <c r="A7" s="97" t="s">
        <v>356</v>
      </c>
      <c r="B7" s="98">
        <f>B8+B9+B10+B11+B12</f>
        <v>8725351.022</v>
      </c>
      <c r="C7" s="98">
        <f>C8+C9+C10+C11+C12</f>
        <v>7911000</v>
      </c>
      <c r="D7" s="98">
        <f>D8+D9+D10+D11+D12</f>
        <v>9181728.599097164</v>
      </c>
      <c r="E7" s="98">
        <f>E8+E9+E10+E11+E12</f>
        <v>9820292.103353636</v>
      </c>
      <c r="F7" s="98">
        <f>F8+F9+F10+F11+F12</f>
        <v>10614369.249373164</v>
      </c>
    </row>
    <row r="8" spans="1:6" ht="12.75">
      <c r="A8" s="99" t="s">
        <v>357</v>
      </c>
      <c r="B8" s="100">
        <f>Projeções!E10+Projeções!E11</f>
        <v>706062.9400000001</v>
      </c>
      <c r="C8" s="100">
        <f>Projeções!F10+Projeções!F11</f>
        <v>650000</v>
      </c>
      <c r="D8" s="100">
        <f>Projeções!G10+Projeções!G11</f>
        <v>695153.3727024759</v>
      </c>
      <c r="E8" s="100">
        <f>Projeções!H10+Projeções!H11</f>
        <v>734825.8335681618</v>
      </c>
      <c r="F8" s="100">
        <f>Projeções!I10+Projeções!I11</f>
        <v>758223.4514934266</v>
      </c>
    </row>
    <row r="9" spans="1:6" ht="12.75">
      <c r="A9" s="101" t="s">
        <v>358</v>
      </c>
      <c r="B9" s="102">
        <f>Projeções!E17</f>
        <v>0</v>
      </c>
      <c r="C9" s="102">
        <f>Projeções!F17</f>
        <v>0</v>
      </c>
      <c r="D9" s="102">
        <f>Projeções!G17</f>
        <v>0</v>
      </c>
      <c r="E9" s="102">
        <f>Projeções!H17</f>
        <v>0</v>
      </c>
      <c r="F9" s="102">
        <f>Projeções!I17</f>
        <v>0</v>
      </c>
    </row>
    <row r="10" spans="1:6" ht="12.75">
      <c r="A10" s="103" t="s">
        <v>359</v>
      </c>
      <c r="B10" s="102">
        <f>Projeções!E73</f>
        <v>0</v>
      </c>
      <c r="C10" s="102">
        <f>Projeções!F73</f>
        <v>0</v>
      </c>
      <c r="D10" s="102">
        <f>Projeções!G73</f>
        <v>0</v>
      </c>
      <c r="E10" s="102">
        <f>Projeções!H73</f>
        <v>0</v>
      </c>
      <c r="F10" s="102">
        <f>Projeções!I73</f>
        <v>0</v>
      </c>
    </row>
    <row r="11" spans="1:6" ht="12.75">
      <c r="A11" s="103" t="s">
        <v>371</v>
      </c>
      <c r="B11" s="102">
        <f>Projeções!E28</f>
        <v>0</v>
      </c>
      <c r="C11" s="102">
        <f>Projeções!F28</f>
        <v>0</v>
      </c>
      <c r="D11" s="102">
        <f>Projeções!G28</f>
        <v>0</v>
      </c>
      <c r="E11" s="102">
        <f>Projeções!H28</f>
        <v>0</v>
      </c>
      <c r="F11" s="102">
        <f>Projeções!I28</f>
        <v>0</v>
      </c>
    </row>
    <row r="12" spans="1:6" ht="12.75">
      <c r="A12" s="101" t="s">
        <v>368</v>
      </c>
      <c r="B12" s="102">
        <f>-(Projeções!E105+Projeções!E106+Projeções!E107)</f>
        <v>8019288.082</v>
      </c>
      <c r="C12" s="102">
        <f>-(Projeções!F105+Projeções!F106+Projeções!F107)</f>
        <v>7261000</v>
      </c>
      <c r="D12" s="102">
        <f>-(Projeções!G105+Projeções!G106+Projeções!G107)</f>
        <v>8486575.226394689</v>
      </c>
      <c r="E12" s="102">
        <f>-(Projeções!H105+Projeções!H106+Projeções!H107)</f>
        <v>9085466.269785475</v>
      </c>
      <c r="F12" s="102">
        <f>-(Projeções!I105+Projeções!I106+Projeções!I107)</f>
        <v>9856145.797879737</v>
      </c>
    </row>
    <row r="13" spans="1:6" ht="12.75">
      <c r="A13" s="97" t="s">
        <v>360</v>
      </c>
      <c r="B13" s="98">
        <f>-(IF(Projeções!E64+Projeções!E106&gt;0,0,Projeções!E64+Projeções!E106))</f>
        <v>0</v>
      </c>
      <c r="C13" s="98">
        <f>-(IF(Projeções!F64+Projeções!F106&gt;0,0,Projeções!F64+Projeções!F106))</f>
        <v>0</v>
      </c>
      <c r="D13" s="98">
        <f>-(IF(Projeções!G64+Projeções!G106&gt;0,0,Projeções!G64+Projeções!G106))</f>
        <v>0</v>
      </c>
      <c r="E13" s="98">
        <f>-(IF(Projeções!H64+Projeções!H106&gt;0,0,Projeções!H64+Projeções!H106))</f>
        <v>0</v>
      </c>
      <c r="F13" s="98">
        <f>-(IF(Projeções!I64+Projeções!I106&gt;0,0,Projeções!I64+Projeções!I106))</f>
        <v>0</v>
      </c>
    </row>
    <row r="14" spans="1:6" ht="12.75">
      <c r="A14" s="95" t="s">
        <v>361</v>
      </c>
      <c r="B14" s="96">
        <f>B6-B7+B13</f>
        <v>65293751.26799999</v>
      </c>
      <c r="C14" s="96">
        <f>C6-C7+C13</f>
        <v>66068500</v>
      </c>
      <c r="D14" s="96">
        <f>D6-D7+D13</f>
        <v>71604892.76153633</v>
      </c>
      <c r="E14" s="96">
        <f>E6-E7+E13</f>
        <v>77244668.18646297</v>
      </c>
      <c r="F14" s="96">
        <f>F6-F7+F13</f>
        <v>83864745.89521942</v>
      </c>
    </row>
    <row r="16" ht="12.75">
      <c r="A16" s="112"/>
    </row>
    <row r="19" ht="12.75">
      <c r="B19" s="119"/>
    </row>
  </sheetData>
  <sheetProtection/>
  <mergeCells count="4">
    <mergeCell ref="A1:F1"/>
    <mergeCell ref="A2:F2"/>
    <mergeCell ref="A3:F3"/>
    <mergeCell ref="A4:F4"/>
  </mergeCells>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1:D42"/>
  <sheetViews>
    <sheetView zoomScaleSheetLayoutView="100" zoomScalePageLayoutView="0" workbookViewId="0" topLeftCell="A1">
      <selection activeCell="F20" sqref="F20"/>
    </sheetView>
  </sheetViews>
  <sheetFormatPr defaultColWidth="9.140625" defaultRowHeight="12.75"/>
  <cols>
    <col min="1" max="1" width="71.28125" style="0" customWidth="1"/>
    <col min="2" max="2" width="19.140625" style="0" customWidth="1"/>
    <col min="3" max="3" width="17.7109375" style="0" customWidth="1"/>
    <col min="4" max="4" width="19.7109375" style="0" customWidth="1"/>
  </cols>
  <sheetData>
    <row r="1" spans="1:4" ht="12.75">
      <c r="A1" s="379" t="str">
        <f>Parâmetros!A7</f>
        <v>Município de :</v>
      </c>
      <c r="B1" s="380"/>
      <c r="C1" s="380"/>
      <c r="D1" s="380"/>
    </row>
    <row r="2" spans="1:4" ht="12.75">
      <c r="A2" s="381" t="s">
        <v>538</v>
      </c>
      <c r="B2" s="381"/>
      <c r="C2" s="381"/>
      <c r="D2" s="381"/>
    </row>
    <row r="3" spans="1:4" ht="13.5">
      <c r="A3" s="382" t="s">
        <v>539</v>
      </c>
      <c r="B3" s="383"/>
      <c r="C3" s="383"/>
      <c r="D3" s="383"/>
    </row>
    <row r="4" spans="1:4" ht="15">
      <c r="A4" s="105"/>
      <c r="B4" s="104"/>
      <c r="C4" s="104"/>
      <c r="D4" s="104"/>
    </row>
    <row r="5" spans="1:4" ht="12.75">
      <c r="A5" s="376" t="s">
        <v>377</v>
      </c>
      <c r="B5" s="378"/>
      <c r="C5" s="378"/>
      <c r="D5" s="378"/>
    </row>
    <row r="6" spans="1:4" ht="12.75">
      <c r="A6" s="377"/>
      <c r="B6" s="106">
        <f>Parâmetros!E10</f>
        <v>2021</v>
      </c>
      <c r="C6" s="106">
        <f>Parâmetros!F10</f>
        <v>2022</v>
      </c>
      <c r="D6" s="106">
        <f>Parâmetros!G10</f>
        <v>2023</v>
      </c>
    </row>
    <row r="7" spans="1:4" ht="12.75">
      <c r="A7" s="107" t="s">
        <v>374</v>
      </c>
      <c r="B7" s="111">
        <f>RCL!D14*0.54</f>
        <v>38666642.09122962</v>
      </c>
      <c r="C7" s="111">
        <f>RCL!E14*0.54</f>
        <v>41712120.820690006</v>
      </c>
      <c r="D7" s="111">
        <f>RCL!F14*0.54</f>
        <v>45286962.783418484</v>
      </c>
    </row>
    <row r="8" spans="1:4" ht="12.75">
      <c r="A8" s="108" t="s">
        <v>375</v>
      </c>
      <c r="B8" s="111">
        <f>RCL!D14*0.513</f>
        <v>36733309.98666814</v>
      </c>
      <c r="C8" s="111">
        <f>RCL!E14*0.513</f>
        <v>39626514.7796555</v>
      </c>
      <c r="D8" s="111">
        <f>RCL!F14*0.513</f>
        <v>43022614.64424756</v>
      </c>
    </row>
    <row r="9" spans="1:4" ht="12.75">
      <c r="A9" s="107" t="s">
        <v>376</v>
      </c>
      <c r="B9" s="111">
        <f>RCL!D14*0.486</f>
        <v>34799977.882106654</v>
      </c>
      <c r="C9" s="111">
        <f>RCL!E14*0.486</f>
        <v>37540908.738621004</v>
      </c>
      <c r="D9" s="111">
        <f>RCL!F14*0.486</f>
        <v>40758266.50507663</v>
      </c>
    </row>
    <row r="10" spans="1:4" ht="12.75">
      <c r="A10" s="384"/>
      <c r="B10" s="384"/>
      <c r="C10" s="384"/>
      <c r="D10" s="384"/>
    </row>
    <row r="11" spans="1:4" ht="12.75">
      <c r="A11" s="109"/>
      <c r="B11" s="110"/>
      <c r="C11" s="110"/>
      <c r="D11" s="110"/>
    </row>
    <row r="12" spans="1:4" ht="12.75">
      <c r="A12" s="109"/>
      <c r="B12" s="110"/>
      <c r="C12" s="110"/>
      <c r="D12" s="110"/>
    </row>
    <row r="13" spans="1:4" ht="12.75">
      <c r="A13" s="376" t="s">
        <v>378</v>
      </c>
      <c r="B13" s="378"/>
      <c r="C13" s="378"/>
      <c r="D13" s="378"/>
    </row>
    <row r="14" spans="1:4" ht="12.75">
      <c r="A14" s="377"/>
      <c r="B14" s="106">
        <f>Parâmetros!E10</f>
        <v>2021</v>
      </c>
      <c r="C14" s="106">
        <f>Parâmetros!F10</f>
        <v>2022</v>
      </c>
      <c r="D14" s="106">
        <f>Parâmetros!G10</f>
        <v>2023</v>
      </c>
    </row>
    <row r="15" spans="1:4" ht="12.75">
      <c r="A15" s="115" t="s">
        <v>379</v>
      </c>
      <c r="B15" s="113">
        <f>RCL!D14*0.06</f>
        <v>4296293.56569218</v>
      </c>
      <c r="C15" s="113">
        <f>RCL!E14*0.06</f>
        <v>4634680.091187778</v>
      </c>
      <c r="D15" s="113">
        <f>RCL!F14*0.06</f>
        <v>5031884.7537131645</v>
      </c>
    </row>
    <row r="16" spans="1:4" ht="12.75">
      <c r="A16" s="116" t="s">
        <v>380</v>
      </c>
      <c r="B16" s="111">
        <f>RCL!D14*0.057</f>
        <v>4081478.887407571</v>
      </c>
      <c r="C16" s="111">
        <f>RCL!E14*0.057</f>
        <v>4402946.08662839</v>
      </c>
      <c r="D16" s="111">
        <f>RCL!F14*0.057</f>
        <v>4780290.516027506</v>
      </c>
    </row>
    <row r="17" spans="1:4" ht="12.75">
      <c r="A17" s="117" t="s">
        <v>381</v>
      </c>
      <c r="B17" s="114">
        <f>RCL!D14*0.054</f>
        <v>3866664.209122962</v>
      </c>
      <c r="C17" s="114">
        <f>RCL!E14*0.054</f>
        <v>4171212.082069</v>
      </c>
      <c r="D17" s="114">
        <f>RCL!F14*0.054</f>
        <v>4528696.278341848</v>
      </c>
    </row>
    <row r="20" spans="1:4" ht="12.75">
      <c r="A20" s="118"/>
      <c r="B20" s="120"/>
      <c r="C20" s="120"/>
      <c r="D20" s="120"/>
    </row>
    <row r="21" spans="1:4" ht="12.75">
      <c r="A21" s="120"/>
      <c r="B21" s="120"/>
      <c r="C21" s="120"/>
      <c r="D21" s="120"/>
    </row>
    <row r="22" spans="1:4" ht="12.75">
      <c r="A22" s="120"/>
      <c r="B22" s="120"/>
      <c r="C22" s="120"/>
      <c r="D22" s="120"/>
    </row>
    <row r="23" spans="1:4" ht="12.75">
      <c r="A23" s="120"/>
      <c r="B23" s="120"/>
      <c r="C23" s="120"/>
      <c r="D23" s="120"/>
    </row>
    <row r="24" spans="1:4" ht="12.75">
      <c r="A24" s="120"/>
      <c r="B24" s="120"/>
      <c r="C24" s="120"/>
      <c r="D24" s="120"/>
    </row>
    <row r="25" spans="1:4" ht="12.75">
      <c r="A25" s="120"/>
      <c r="B25" s="120"/>
      <c r="C25" s="120"/>
      <c r="D25" s="120"/>
    </row>
    <row r="26" spans="1:4" ht="12.75">
      <c r="A26" s="120"/>
      <c r="B26" s="120"/>
      <c r="C26" s="120"/>
      <c r="D26" s="120"/>
    </row>
    <row r="27" spans="1:4" ht="12.75">
      <c r="A27" s="120"/>
      <c r="B27" s="120"/>
      <c r="C27" s="120"/>
      <c r="D27" s="120"/>
    </row>
    <row r="28" spans="1:4" ht="12.75">
      <c r="A28" s="120"/>
      <c r="B28" s="120"/>
      <c r="C28" s="120"/>
      <c r="D28" s="120"/>
    </row>
    <row r="29" spans="1:4" ht="12.75">
      <c r="A29" s="120"/>
      <c r="B29" s="120"/>
      <c r="C29" s="120"/>
      <c r="D29" s="120"/>
    </row>
    <row r="30" spans="1:4" ht="12.75">
      <c r="A30" s="120"/>
      <c r="B30" s="120"/>
      <c r="C30" s="120"/>
      <c r="D30" s="120"/>
    </row>
    <row r="31" spans="1:4" ht="12.75">
      <c r="A31" s="120"/>
      <c r="B31" s="120"/>
      <c r="C31" s="120"/>
      <c r="D31" s="120"/>
    </row>
    <row r="32" spans="1:4" ht="12.75">
      <c r="A32" s="120"/>
      <c r="B32" s="120"/>
      <c r="C32" s="120"/>
      <c r="D32" s="120"/>
    </row>
    <row r="33" spans="1:4" ht="12.75">
      <c r="A33" s="120"/>
      <c r="B33" s="120"/>
      <c r="C33" s="120"/>
      <c r="D33" s="120"/>
    </row>
    <row r="34" spans="1:4" ht="12.75">
      <c r="A34" s="120"/>
      <c r="B34" s="120"/>
      <c r="C34" s="120"/>
      <c r="D34" s="120"/>
    </row>
    <row r="35" spans="1:4" ht="0.75" customHeight="1">
      <c r="A35" s="120"/>
      <c r="B35" s="120"/>
      <c r="C35" s="120"/>
      <c r="D35" s="120"/>
    </row>
    <row r="36" spans="1:4" ht="12.75" customHeight="1" hidden="1">
      <c r="A36" s="120"/>
      <c r="B36" s="120"/>
      <c r="C36" s="120"/>
      <c r="D36" s="120"/>
    </row>
    <row r="37" spans="1:4" ht="12.75" customHeight="1" hidden="1">
      <c r="A37" s="120"/>
      <c r="B37" s="120"/>
      <c r="C37" s="120"/>
      <c r="D37" s="120"/>
    </row>
    <row r="38" spans="1:4" ht="12.75" customHeight="1" hidden="1">
      <c r="A38" s="120"/>
      <c r="B38" s="120"/>
      <c r="C38" s="120"/>
      <c r="D38" s="120"/>
    </row>
    <row r="39" spans="1:4" ht="12.75" customHeight="1" hidden="1">
      <c r="A39" s="120"/>
      <c r="B39" s="120"/>
      <c r="C39" s="120"/>
      <c r="D39" s="120"/>
    </row>
    <row r="40" spans="1:4" ht="12.75" customHeight="1" hidden="1">
      <c r="A40" s="120"/>
      <c r="B40" s="120"/>
      <c r="C40" s="120"/>
      <c r="D40" s="120"/>
    </row>
    <row r="41" spans="1:4" ht="12.75" customHeight="1" hidden="1">
      <c r="A41" s="120"/>
      <c r="B41" s="120"/>
      <c r="C41" s="120"/>
      <c r="D41" s="120"/>
    </row>
    <row r="42" spans="1:4" ht="12.75" customHeight="1" hidden="1">
      <c r="A42" s="120"/>
      <c r="B42" s="120"/>
      <c r="C42" s="120"/>
      <c r="D42" s="120"/>
    </row>
  </sheetData>
  <sheetProtection/>
  <mergeCells count="8">
    <mergeCell ref="A13:A14"/>
    <mergeCell ref="B13:D13"/>
    <mergeCell ref="A1:D1"/>
    <mergeCell ref="A2:D2"/>
    <mergeCell ref="A3:D3"/>
    <mergeCell ref="A5:A6"/>
    <mergeCell ref="B5:D5"/>
    <mergeCell ref="A10:D10"/>
  </mergeCells>
  <printOptions/>
  <pageMargins left="0.511811024" right="0.511811024" top="0.787401575" bottom="0.787401575" header="0.31496062" footer="0.31496062"/>
  <pageSetup horizontalDpi="600" verticalDpi="600" orientation="portrait" paperSize="9" scale="70" r:id="rId3"/>
  <legacyDrawing r:id="rId2"/>
  <oleObjects>
    <oleObject progId="Word.Document.8" shapeId="850536" r:id="rId1"/>
  </oleObjects>
</worksheet>
</file>

<file path=xl/worksheets/sheet5.xml><?xml version="1.0" encoding="utf-8"?>
<worksheet xmlns="http://schemas.openxmlformats.org/spreadsheetml/2006/main" xmlns:r="http://schemas.openxmlformats.org/officeDocument/2006/relationships">
  <sheetPr codeName="Plan6"/>
  <dimension ref="A1:J44"/>
  <sheetViews>
    <sheetView showGridLines="0" zoomScale="90" zoomScaleNormal="90" zoomScalePageLayoutView="0" workbookViewId="0" topLeftCell="A1">
      <selection activeCell="E50" sqref="E50"/>
    </sheetView>
  </sheetViews>
  <sheetFormatPr defaultColWidth="32.00390625" defaultRowHeight="12.75"/>
  <cols>
    <col min="1" max="1" width="48.421875" style="31" customWidth="1"/>
    <col min="2" max="2" width="15.57421875" style="32" customWidth="1"/>
    <col min="3" max="3" width="16.57421875" style="37" customWidth="1"/>
    <col min="4" max="4" width="16.7109375" style="31" customWidth="1"/>
    <col min="5" max="5" width="16.28125" style="31" customWidth="1"/>
    <col min="6" max="6" width="16.140625" style="31" customWidth="1"/>
    <col min="7" max="7" width="17.00390625" style="31" customWidth="1"/>
    <col min="8" max="18" width="13.7109375" style="31" customWidth="1"/>
    <col min="19" max="16384" width="32.00390625" style="31" customWidth="1"/>
  </cols>
  <sheetData>
    <row r="1" spans="1:10" ht="12">
      <c r="A1" s="389" t="str">
        <f>Parâmetros!A7</f>
        <v>Município de :</v>
      </c>
      <c r="B1" s="390"/>
      <c r="C1" s="390"/>
      <c r="D1" s="390"/>
      <c r="E1" s="390"/>
      <c r="F1" s="390"/>
      <c r="G1" s="390"/>
      <c r="H1" s="390"/>
      <c r="I1" s="390"/>
      <c r="J1" s="391"/>
    </row>
    <row r="2" spans="1:10" ht="12">
      <c r="A2" s="392" t="s">
        <v>540</v>
      </c>
      <c r="B2" s="390"/>
      <c r="C2" s="390"/>
      <c r="D2" s="390"/>
      <c r="E2" s="390"/>
      <c r="F2" s="390"/>
      <c r="G2" s="390"/>
      <c r="H2" s="390"/>
      <c r="I2" s="390"/>
      <c r="J2" s="391"/>
    </row>
    <row r="3" spans="1:10" ht="12">
      <c r="A3" s="392" t="s">
        <v>533</v>
      </c>
      <c r="B3" s="390"/>
      <c r="C3" s="390"/>
      <c r="D3" s="390"/>
      <c r="E3" s="390"/>
      <c r="F3" s="390"/>
      <c r="G3" s="390"/>
      <c r="H3" s="390"/>
      <c r="I3" s="390"/>
      <c r="J3" s="391"/>
    </row>
    <row r="4" spans="1:3" ht="12">
      <c r="A4" s="33"/>
      <c r="C4" s="30"/>
    </row>
    <row r="5" spans="1:7" ht="15">
      <c r="A5" s="388" t="s">
        <v>137</v>
      </c>
      <c r="B5" s="168">
        <f>Parâmetros!B10</f>
        <v>2018</v>
      </c>
      <c r="C5" s="168">
        <f>B5+1</f>
        <v>2019</v>
      </c>
      <c r="D5" s="168">
        <f>C5+1</f>
        <v>2020</v>
      </c>
      <c r="E5" s="168">
        <f>D5+1</f>
        <v>2021</v>
      </c>
      <c r="F5" s="168">
        <f>E5+1</f>
        <v>2022</v>
      </c>
      <c r="G5" s="168">
        <f>F5+1</f>
        <v>2023</v>
      </c>
    </row>
    <row r="6" spans="1:7" ht="39.75" customHeight="1">
      <c r="A6" s="388"/>
      <c r="B6" s="248" t="s">
        <v>119</v>
      </c>
      <c r="C6" s="203" t="s">
        <v>119</v>
      </c>
      <c r="D6" s="203" t="s">
        <v>120</v>
      </c>
      <c r="E6" s="203" t="s">
        <v>496</v>
      </c>
      <c r="F6" s="203" t="s">
        <v>496</v>
      </c>
      <c r="G6" s="203" t="s">
        <v>496</v>
      </c>
    </row>
    <row r="7" spans="1:7" ht="21.75" customHeight="1">
      <c r="A7" s="247" t="s">
        <v>490</v>
      </c>
      <c r="B7" s="249">
        <f aca="true" t="shared" si="0" ref="B7:G7">B8+B9+B10</f>
        <v>8771764</v>
      </c>
      <c r="C7" s="249">
        <f t="shared" si="0"/>
        <v>18214147.36</v>
      </c>
      <c r="D7" s="249">
        <f t="shared" si="0"/>
        <v>24723502.55</v>
      </c>
      <c r="E7" s="249">
        <f t="shared" si="0"/>
        <v>17236471.30333333</v>
      </c>
      <c r="F7" s="249">
        <f t="shared" si="0"/>
        <v>20058040.40444444</v>
      </c>
      <c r="G7" s="249">
        <f t="shared" si="0"/>
        <v>20672671.419259258</v>
      </c>
    </row>
    <row r="8" spans="1:7" ht="22.5" customHeight="1">
      <c r="A8" s="170" t="s">
        <v>487</v>
      </c>
      <c r="B8" s="58">
        <v>8771764</v>
      </c>
      <c r="C8" s="58">
        <v>18214147.36</v>
      </c>
      <c r="D8" s="58">
        <v>24723502.55</v>
      </c>
      <c r="E8" s="172">
        <f aca="true" t="shared" si="1" ref="E8:G10">(B8+C8+D8)/3</f>
        <v>17236471.30333333</v>
      </c>
      <c r="F8" s="172">
        <f t="shared" si="1"/>
        <v>20058040.40444444</v>
      </c>
      <c r="G8" s="172">
        <f t="shared" si="1"/>
        <v>20672671.419259258</v>
      </c>
    </row>
    <row r="9" spans="1:7" ht="22.5" customHeight="1">
      <c r="A9" s="170" t="s">
        <v>488</v>
      </c>
      <c r="B9" s="58">
        <v>0</v>
      </c>
      <c r="C9" s="58">
        <v>0</v>
      </c>
      <c r="D9" s="58">
        <v>0</v>
      </c>
      <c r="E9" s="172">
        <f t="shared" si="1"/>
        <v>0</v>
      </c>
      <c r="F9" s="172">
        <f t="shared" si="1"/>
        <v>0</v>
      </c>
      <c r="G9" s="172">
        <f t="shared" si="1"/>
        <v>0</v>
      </c>
    </row>
    <row r="10" spans="1:7" ht="22.5" customHeight="1">
      <c r="A10" s="170" t="s">
        <v>489</v>
      </c>
      <c r="B10" s="58">
        <v>0</v>
      </c>
      <c r="C10" s="58">
        <v>0</v>
      </c>
      <c r="D10" s="58">
        <v>0</v>
      </c>
      <c r="E10" s="172">
        <f t="shared" si="1"/>
        <v>0</v>
      </c>
      <c r="F10" s="172">
        <f t="shared" si="1"/>
        <v>0</v>
      </c>
      <c r="G10" s="172">
        <f t="shared" si="1"/>
        <v>0</v>
      </c>
    </row>
    <row r="11" spans="1:7" ht="15">
      <c r="A11" s="170" t="s">
        <v>491</v>
      </c>
      <c r="B11" s="249">
        <f aca="true" t="shared" si="2" ref="B11:G11">B12-B13+B14</f>
        <v>2995035.2900000005</v>
      </c>
      <c r="C11" s="249">
        <f t="shared" si="2"/>
        <v>6565980.079999999</v>
      </c>
      <c r="D11" s="249">
        <f t="shared" si="2"/>
        <v>7490590.140000001</v>
      </c>
      <c r="E11" s="249">
        <f t="shared" si="2"/>
        <v>5683868.503333334</v>
      </c>
      <c r="F11" s="249">
        <f t="shared" si="2"/>
        <v>6580146.241111111</v>
      </c>
      <c r="G11" s="249">
        <f t="shared" si="2"/>
        <v>6584868.294814816</v>
      </c>
    </row>
    <row r="12" spans="1:7" ht="15">
      <c r="A12" s="170" t="s">
        <v>492</v>
      </c>
      <c r="B12" s="58">
        <v>6206075.49</v>
      </c>
      <c r="C12" s="58">
        <v>9381386.01</v>
      </c>
      <c r="D12" s="58">
        <v>12590590.14</v>
      </c>
      <c r="E12" s="172">
        <f aca="true" t="shared" si="3" ref="E12:G14">(B12+C12+D12)/3</f>
        <v>9392683.88</v>
      </c>
      <c r="F12" s="172">
        <f t="shared" si="3"/>
        <v>10454886.676666668</v>
      </c>
      <c r="G12" s="172">
        <f t="shared" si="3"/>
        <v>10812720.232222224</v>
      </c>
    </row>
    <row r="13" spans="1:7" ht="15">
      <c r="A13" s="170" t="s">
        <v>493</v>
      </c>
      <c r="B13" s="58">
        <v>3322003.57</v>
      </c>
      <c r="C13" s="58">
        <v>7632161.57</v>
      </c>
      <c r="D13" s="58">
        <v>8600000</v>
      </c>
      <c r="E13" s="172">
        <f t="shared" si="3"/>
        <v>6518055.046666667</v>
      </c>
      <c r="F13" s="172">
        <f t="shared" si="3"/>
        <v>7583405.538888889</v>
      </c>
      <c r="G13" s="172">
        <f t="shared" si="3"/>
        <v>7567153.528518519</v>
      </c>
    </row>
    <row r="14" spans="1:7" ht="15">
      <c r="A14" s="170" t="s">
        <v>495</v>
      </c>
      <c r="B14" s="58">
        <v>110963.37</v>
      </c>
      <c r="C14" s="58">
        <v>4816755.64</v>
      </c>
      <c r="D14" s="58">
        <v>3500000</v>
      </c>
      <c r="E14" s="172">
        <f t="shared" si="3"/>
        <v>2809239.67</v>
      </c>
      <c r="F14" s="172">
        <f t="shared" si="3"/>
        <v>3708665.103333333</v>
      </c>
      <c r="G14" s="172">
        <f t="shared" si="3"/>
        <v>3339301.591111111</v>
      </c>
    </row>
    <row r="15" spans="1:7" ht="20.25" customHeight="1">
      <c r="A15" s="170" t="s">
        <v>494</v>
      </c>
      <c r="B15" s="171">
        <f aca="true" t="shared" si="4" ref="B15:G15">B7-B11</f>
        <v>5776728.709999999</v>
      </c>
      <c r="C15" s="171">
        <f t="shared" si="4"/>
        <v>11648167.280000001</v>
      </c>
      <c r="D15" s="171">
        <f t="shared" si="4"/>
        <v>17232912.41</v>
      </c>
      <c r="E15" s="171">
        <f t="shared" si="4"/>
        <v>11552602.799999997</v>
      </c>
      <c r="F15" s="171">
        <f t="shared" si="4"/>
        <v>13477894.16333333</v>
      </c>
      <c r="G15" s="171">
        <f t="shared" si="4"/>
        <v>14087803.124444442</v>
      </c>
    </row>
    <row r="16" spans="1:7" s="34" customFormat="1" ht="15">
      <c r="A16" s="47"/>
      <c r="B16" s="48"/>
      <c r="C16" s="48"/>
      <c r="D16" s="48"/>
      <c r="E16" s="48"/>
      <c r="F16" s="48"/>
      <c r="G16" s="48"/>
    </row>
    <row r="17" spans="1:7" ht="15">
      <c r="A17" s="49" t="s">
        <v>497</v>
      </c>
      <c r="B17" s="59"/>
      <c r="C17" s="50"/>
      <c r="D17" s="50"/>
      <c r="E17" s="50"/>
      <c r="F17" s="50"/>
      <c r="G17" s="51" t="s">
        <v>5</v>
      </c>
    </row>
    <row r="18" spans="1:7" ht="15">
      <c r="A18" s="388" t="s">
        <v>139</v>
      </c>
      <c r="B18" s="168">
        <f>Parâmetros!B10</f>
        <v>2018</v>
      </c>
      <c r="C18" s="168">
        <f>B18+1</f>
        <v>2019</v>
      </c>
      <c r="D18" s="168">
        <f>C18+1</f>
        <v>2020</v>
      </c>
      <c r="E18" s="168">
        <f>D18+1</f>
        <v>2021</v>
      </c>
      <c r="F18" s="168">
        <f>E18+1</f>
        <v>2022</v>
      </c>
      <c r="G18" s="168">
        <f>F18+1</f>
        <v>2023</v>
      </c>
    </row>
    <row r="19" spans="1:7" ht="15">
      <c r="A19" s="388"/>
      <c r="B19" s="168" t="s">
        <v>10</v>
      </c>
      <c r="C19" s="169" t="s">
        <v>10</v>
      </c>
      <c r="D19" s="169" t="s">
        <v>120</v>
      </c>
      <c r="E19" s="169" t="s">
        <v>11</v>
      </c>
      <c r="F19" s="169" t="s">
        <v>11</v>
      </c>
      <c r="G19" s="169" t="s">
        <v>11</v>
      </c>
    </row>
    <row r="20" spans="1:7" s="35" customFormat="1" ht="15">
      <c r="A20" s="173" t="s">
        <v>38</v>
      </c>
      <c r="B20" s="174">
        <f>Projeções!D80</f>
        <v>0</v>
      </c>
      <c r="C20" s="174">
        <f>Projeções!E80</f>
        <v>10372512.77</v>
      </c>
      <c r="D20" s="174">
        <f>Projeções!F80</f>
        <v>6000000</v>
      </c>
      <c r="E20" s="60">
        <v>5000000</v>
      </c>
      <c r="F20" s="60">
        <v>1000000</v>
      </c>
      <c r="G20" s="60">
        <v>500000</v>
      </c>
    </row>
    <row r="21" spans="1:7" ht="15">
      <c r="A21" s="170" t="s">
        <v>382</v>
      </c>
      <c r="B21" s="171">
        <f>Projeções!D125+Projeções!D126</f>
        <v>0</v>
      </c>
      <c r="C21" s="171">
        <f>Projeções!E125+Projeções!E126</f>
        <v>0</v>
      </c>
      <c r="D21" s="171">
        <f>Projeções!F125+Projeções!F126</f>
        <v>0</v>
      </c>
      <c r="E21" s="171">
        <f>Projeções!G125+Projeções!G126</f>
        <v>0</v>
      </c>
      <c r="F21" s="171">
        <f>Projeções!H125+Projeções!H126</f>
        <v>0</v>
      </c>
      <c r="G21" s="171">
        <f>Projeções!I125+Projeções!I126</f>
        <v>0</v>
      </c>
    </row>
    <row r="22" spans="1:7" ht="15">
      <c r="A22" s="170" t="s">
        <v>383</v>
      </c>
      <c r="B22" s="171">
        <f>Projeções!D146+Projeções!D147</f>
        <v>1359996.56</v>
      </c>
      <c r="C22" s="171">
        <f>Projeções!E146+Projeções!E147</f>
        <v>1215691.06</v>
      </c>
      <c r="D22" s="171">
        <f>Projeções!F146+Projeções!F147</f>
        <v>1650000</v>
      </c>
      <c r="E22" s="171">
        <f>Projeções!G146+Projeções!G147</f>
        <v>1532513.221537097</v>
      </c>
      <c r="F22" s="171">
        <f>Projeções!H146+Projeções!H147</f>
        <v>1584925.1737136657</v>
      </c>
      <c r="G22" s="171">
        <f>Projeções!I146+Projeções!I147</f>
        <v>1637703.1819983309</v>
      </c>
    </row>
    <row r="23" spans="1:7" ht="15.75" customHeight="1" hidden="1">
      <c r="A23" s="62" t="s">
        <v>35</v>
      </c>
      <c r="B23" s="61"/>
      <c r="C23" s="61"/>
      <c r="D23" s="61"/>
      <c r="E23" s="61"/>
      <c r="F23" s="61"/>
      <c r="G23" s="61"/>
    </row>
    <row r="24" spans="1:7" ht="12.75">
      <c r="A24" s="385" t="s">
        <v>174</v>
      </c>
      <c r="B24" s="386"/>
      <c r="C24" s="386"/>
      <c r="D24" s="386"/>
      <c r="E24" s="386"/>
      <c r="F24" s="386"/>
      <c r="G24" s="387"/>
    </row>
    <row r="25" spans="1:3" ht="12">
      <c r="A25" s="33"/>
      <c r="C25" s="30"/>
    </row>
    <row r="26" spans="1:3" ht="12">
      <c r="A26" s="33"/>
      <c r="C26" s="30"/>
    </row>
    <row r="27" spans="1:3" ht="12">
      <c r="A27" s="33"/>
      <c r="C27" s="30"/>
    </row>
    <row r="28" spans="1:3" ht="12">
      <c r="A28" s="33"/>
      <c r="C28" s="30"/>
    </row>
    <row r="29" spans="1:3" ht="12">
      <c r="A29" s="33"/>
      <c r="C29" s="30"/>
    </row>
    <row r="30" spans="1:3" ht="12">
      <c r="A30" s="33"/>
      <c r="C30" s="30"/>
    </row>
    <row r="31" ht="12">
      <c r="A31" s="36"/>
    </row>
    <row r="32" ht="12">
      <c r="A32" s="36"/>
    </row>
    <row r="33" ht="12">
      <c r="A33" s="36"/>
    </row>
    <row r="34" ht="12">
      <c r="A34" s="36"/>
    </row>
    <row r="35" ht="12">
      <c r="A35" s="36"/>
    </row>
    <row r="36" ht="12">
      <c r="A36" s="36"/>
    </row>
    <row r="37" ht="12">
      <c r="A37" s="36"/>
    </row>
    <row r="38" ht="12">
      <c r="A38" s="36"/>
    </row>
    <row r="39" ht="12">
      <c r="A39" s="36"/>
    </row>
    <row r="40" ht="12">
      <c r="A40" s="36"/>
    </row>
    <row r="41" ht="12">
      <c r="A41" s="36"/>
    </row>
    <row r="42" ht="12">
      <c r="A42" s="36"/>
    </row>
    <row r="43" ht="12">
      <c r="A43" s="36"/>
    </row>
    <row r="44" ht="12">
      <c r="A44" s="36"/>
    </row>
  </sheetData>
  <sheetProtection/>
  <mergeCells count="6">
    <mergeCell ref="A24:G24"/>
    <mergeCell ref="A18:A19"/>
    <mergeCell ref="A1:J1"/>
    <mergeCell ref="A2:J2"/>
    <mergeCell ref="A3:J3"/>
    <mergeCell ref="A5:A6"/>
  </mergeCells>
  <printOptions/>
  <pageMargins left="0.787401575" right="0.787401575" top="0.984251969" bottom="0.984251969" header="0.492125985" footer="0.492125985"/>
  <pageSetup horizontalDpi="200" verticalDpi="200" orientation="portrait" scale="61" r:id="rId2"/>
  <drawing r:id="rId1"/>
</worksheet>
</file>

<file path=xl/worksheets/sheet6.xml><?xml version="1.0" encoding="utf-8"?>
<worksheet xmlns="http://schemas.openxmlformats.org/spreadsheetml/2006/main" xmlns:r="http://schemas.openxmlformats.org/officeDocument/2006/relationships">
  <dimension ref="A1:I80"/>
  <sheetViews>
    <sheetView zoomScalePageLayoutView="0" workbookViewId="0" topLeftCell="A1">
      <selection activeCell="I25" sqref="I25"/>
    </sheetView>
  </sheetViews>
  <sheetFormatPr defaultColWidth="32.00390625" defaultRowHeight="12.75"/>
  <cols>
    <col min="1" max="1" width="65.8515625" style="235" customWidth="1"/>
    <col min="2" max="2" width="15.57421875" style="237" customWidth="1"/>
    <col min="3" max="3" width="16.57421875" style="240" customWidth="1"/>
    <col min="4" max="4" width="16.7109375" style="235" customWidth="1"/>
    <col min="5" max="5" width="16.28125" style="235" customWidth="1"/>
    <col min="6" max="6" width="16.140625" style="235" customWidth="1"/>
    <col min="7" max="7" width="17.00390625" style="235" customWidth="1"/>
    <col min="8" max="17" width="13.7109375" style="235" customWidth="1"/>
    <col min="18" max="16384" width="32.00390625" style="235" customWidth="1"/>
  </cols>
  <sheetData>
    <row r="1" spans="1:9" ht="15">
      <c r="A1" s="394" t="str">
        <f>Parâmetros!A7</f>
        <v>Município de :</v>
      </c>
      <c r="B1" s="395"/>
      <c r="C1" s="395"/>
      <c r="D1" s="395"/>
      <c r="E1" s="395"/>
      <c r="F1" s="395"/>
      <c r="G1" s="395"/>
      <c r="H1" s="395"/>
      <c r="I1" s="396"/>
    </row>
    <row r="2" spans="1:9" ht="15">
      <c r="A2" s="397" t="s">
        <v>540</v>
      </c>
      <c r="B2" s="395"/>
      <c r="C2" s="395"/>
      <c r="D2" s="395"/>
      <c r="E2" s="395"/>
      <c r="F2" s="395"/>
      <c r="G2" s="395"/>
      <c r="H2" s="395"/>
      <c r="I2" s="396"/>
    </row>
    <row r="3" spans="1:9" ht="15">
      <c r="A3" s="397" t="s">
        <v>534</v>
      </c>
      <c r="B3" s="395"/>
      <c r="C3" s="395"/>
      <c r="D3" s="395"/>
      <c r="E3" s="395"/>
      <c r="F3" s="395"/>
      <c r="G3" s="395"/>
      <c r="H3" s="395"/>
      <c r="I3" s="396"/>
    </row>
    <row r="4" spans="1:3" ht="15">
      <c r="A4" s="236"/>
      <c r="C4" s="235"/>
    </row>
    <row r="5" spans="1:7" ht="15">
      <c r="A5" s="393" t="s">
        <v>408</v>
      </c>
      <c r="B5" s="224">
        <f>Parâmetros!B10</f>
        <v>2018</v>
      </c>
      <c r="C5" s="224">
        <f>B5+1</f>
        <v>2019</v>
      </c>
      <c r="D5" s="224">
        <f>C5+1</f>
        <v>2020</v>
      </c>
      <c r="E5" s="224">
        <f>D5+1</f>
        <v>2021</v>
      </c>
      <c r="F5" s="224">
        <f>E5+1</f>
        <v>2022</v>
      </c>
      <c r="G5" s="224">
        <f>F5+1</f>
        <v>2023</v>
      </c>
    </row>
    <row r="6" spans="1:7" ht="12.75" customHeight="1">
      <c r="A6" s="393"/>
      <c r="B6" s="224" t="s">
        <v>409</v>
      </c>
      <c r="C6" s="224" t="s">
        <v>409</v>
      </c>
      <c r="D6" s="225" t="s">
        <v>410</v>
      </c>
      <c r="E6" s="225" t="s">
        <v>410</v>
      </c>
      <c r="F6" s="225" t="s">
        <v>410</v>
      </c>
      <c r="G6" s="225" t="s">
        <v>410</v>
      </c>
    </row>
    <row r="7" spans="1:7" ht="19.5" customHeight="1">
      <c r="A7" s="226" t="s">
        <v>503</v>
      </c>
      <c r="B7" s="280">
        <f>Projeções!D8+Projeções!D104-Projeções!D108</f>
        <v>60708608.03400001</v>
      </c>
      <c r="C7" s="280">
        <f>Projeções!E8+Projeções!E104-Projeções!E108</f>
        <v>65999814.20799999</v>
      </c>
      <c r="D7" s="280">
        <f>Projeções!F8+Projeções!F104-Projeções!F108</f>
        <v>66718500</v>
      </c>
      <c r="E7" s="280">
        <f>Projeções!G8+Projeções!G104-Projeções!G108</f>
        <v>72300046.13423881</v>
      </c>
      <c r="F7" s="280">
        <f>Projeções!H8+Projeções!H104-Projeções!H108</f>
        <v>77979494.02003112</v>
      </c>
      <c r="G7" s="280">
        <f>Projeções!I8+Projeções!I104-Projeções!I108</f>
        <v>84622969.34671284</v>
      </c>
    </row>
    <row r="8" spans="1:7" ht="19.5" customHeight="1">
      <c r="A8" s="227" t="s">
        <v>411</v>
      </c>
      <c r="B8" s="280">
        <f>Projeções!D25-Projeções!D28</f>
        <v>189211.91</v>
      </c>
      <c r="C8" s="280">
        <f>Projeções!E25-Projeções!E28</f>
        <v>142163.6</v>
      </c>
      <c r="D8" s="280">
        <f>Projeções!F25-Projeções!F28</f>
        <v>135000</v>
      </c>
      <c r="E8" s="280">
        <f>Projeções!G25-Projeções!G28</f>
        <v>176157.33764409448</v>
      </c>
      <c r="F8" s="280">
        <f>Projeções!H25-Projeções!H28</f>
        <v>186736.4665563106</v>
      </c>
      <c r="G8" s="280">
        <f>Projeções!I25-Projeções!I28</f>
        <v>197682.1832695053</v>
      </c>
    </row>
    <row r="9" spans="1:7" ht="19.5" customHeight="1">
      <c r="A9" s="227" t="s">
        <v>412</v>
      </c>
      <c r="B9" s="281">
        <f>Projeções!D28</f>
        <v>0</v>
      </c>
      <c r="C9" s="281">
        <f>Projeções!E28</f>
        <v>0</v>
      </c>
      <c r="D9" s="281">
        <f>Projeções!F28</f>
        <v>0</v>
      </c>
      <c r="E9" s="281">
        <f>Projeções!G28</f>
        <v>0</v>
      </c>
      <c r="F9" s="281">
        <f>Projeções!H28</f>
        <v>0</v>
      </c>
      <c r="G9" s="281">
        <f>Projeções!I28</f>
        <v>0</v>
      </c>
    </row>
    <row r="10" spans="1:7" ht="19.5" customHeight="1">
      <c r="A10" s="227" t="s">
        <v>413</v>
      </c>
      <c r="B10" s="281">
        <f>Projeções!D37+Projeções!D70+Projeções!D75+Projeções!D77</f>
        <v>0</v>
      </c>
      <c r="C10" s="281">
        <f>Projeções!E37+Projeções!E70+Projeções!E75+Projeções!E77</f>
        <v>0</v>
      </c>
      <c r="D10" s="281">
        <f>Projeções!F37+Projeções!F70+Projeções!F75+Projeções!F77</f>
        <v>0</v>
      </c>
      <c r="E10" s="281">
        <f>Projeções!G37+Projeções!G70+Projeções!G75+Projeções!G77</f>
        <v>0</v>
      </c>
      <c r="F10" s="281">
        <f>Projeções!H37+Projeções!H70+Projeções!H75+Projeções!H77</f>
        <v>0</v>
      </c>
      <c r="G10" s="281">
        <f>Projeções!I37+Projeções!I70+Projeções!I75+Projeções!I77</f>
        <v>0</v>
      </c>
    </row>
    <row r="11" spans="1:7" ht="19.5" customHeight="1">
      <c r="A11" s="226" t="s">
        <v>440</v>
      </c>
      <c r="B11" s="282">
        <f aca="true" t="shared" si="0" ref="B11:G11">B7-B8-B9-B10</f>
        <v>60519396.12400001</v>
      </c>
      <c r="C11" s="282">
        <f t="shared" si="0"/>
        <v>65857650.60799999</v>
      </c>
      <c r="D11" s="282">
        <f t="shared" si="0"/>
        <v>66583500</v>
      </c>
      <c r="E11" s="282">
        <f t="shared" si="0"/>
        <v>72123888.79659471</v>
      </c>
      <c r="F11" s="282">
        <f t="shared" si="0"/>
        <v>77792757.55347481</v>
      </c>
      <c r="G11" s="282">
        <f t="shared" si="0"/>
        <v>84425287.16344334</v>
      </c>
    </row>
    <row r="12" spans="1:7" ht="19.5" customHeight="1">
      <c r="A12" s="226"/>
      <c r="B12" s="282"/>
      <c r="C12" s="282"/>
      <c r="D12" s="282"/>
      <c r="E12" s="282"/>
      <c r="F12" s="282"/>
      <c r="G12" s="282"/>
    </row>
    <row r="13" spans="1:7" ht="19.5" customHeight="1">
      <c r="A13" s="228" t="s">
        <v>504</v>
      </c>
      <c r="B13" s="282">
        <f>Projeções!D79+Projeções!D108</f>
        <v>2752966.32</v>
      </c>
      <c r="C13" s="282">
        <f>Projeções!E79+Projeções!E108</f>
        <v>11886696.49</v>
      </c>
      <c r="D13" s="282">
        <f>Projeções!F79+Projeções!F108</f>
        <v>8500000</v>
      </c>
      <c r="E13" s="282">
        <f>Projeções!G79+Projeções!G108</f>
        <v>7545174.688332118</v>
      </c>
      <c r="F13" s="282">
        <f>Projeções!H79+Projeções!H108</f>
        <v>3696063.915629469</v>
      </c>
      <c r="G13" s="282">
        <f>Projeções!I79+Projeções!I108</f>
        <v>3352109.976799381</v>
      </c>
    </row>
    <row r="14" spans="1:7" ht="19.5" customHeight="1">
      <c r="A14" s="229" t="s">
        <v>414</v>
      </c>
      <c r="B14" s="281">
        <f>Projeções!D80</f>
        <v>0</v>
      </c>
      <c r="C14" s="281">
        <f>Projeções!E80</f>
        <v>10372512.77</v>
      </c>
      <c r="D14" s="281">
        <f>Projeções!F80</f>
        <v>6000000</v>
      </c>
      <c r="E14" s="281">
        <f>Projeções!G80</f>
        <v>5000000</v>
      </c>
      <c r="F14" s="281">
        <f>Projeções!H80</f>
        <v>1000000</v>
      </c>
      <c r="G14" s="281">
        <f>Projeções!I80</f>
        <v>500000</v>
      </c>
    </row>
    <row r="15" spans="1:7" ht="19.5" customHeight="1">
      <c r="A15" s="229" t="s">
        <v>415</v>
      </c>
      <c r="B15" s="281">
        <f>Projeções!D86</f>
        <v>0</v>
      </c>
      <c r="C15" s="281">
        <f>Projeções!E86</f>
        <v>0</v>
      </c>
      <c r="D15" s="281">
        <f>Projeções!F86</f>
        <v>0</v>
      </c>
      <c r="E15" s="281">
        <f>Projeções!G86</f>
        <v>0</v>
      </c>
      <c r="F15" s="281">
        <f>Projeções!H86</f>
        <v>0</v>
      </c>
      <c r="G15" s="281">
        <f>Projeções!I86</f>
        <v>0</v>
      </c>
    </row>
    <row r="16" spans="1:7" ht="19.5" customHeight="1">
      <c r="A16" s="229" t="s">
        <v>416</v>
      </c>
      <c r="B16" s="281">
        <f>Projeções!D82+Projeções!D83</f>
        <v>0</v>
      </c>
      <c r="C16" s="281">
        <f>Projeções!E82+Projeções!E83</f>
        <v>0</v>
      </c>
      <c r="D16" s="281">
        <f>Projeções!F82+Projeções!F83</f>
        <v>0</v>
      </c>
      <c r="E16" s="281">
        <f>Projeções!G82+Projeções!G83</f>
        <v>0</v>
      </c>
      <c r="F16" s="281">
        <f>Projeções!H82+Projeções!H83</f>
        <v>0</v>
      </c>
      <c r="G16" s="281">
        <f>Projeções!I82+Projeções!I83</f>
        <v>0</v>
      </c>
    </row>
    <row r="17" spans="1:8" ht="19.5" customHeight="1">
      <c r="A17" s="229" t="s">
        <v>417</v>
      </c>
      <c r="B17" s="281">
        <f>Projeções!D97</f>
        <v>0</v>
      </c>
      <c r="C17" s="281">
        <f>Projeções!E97</f>
        <v>0</v>
      </c>
      <c r="D17" s="281">
        <f>Projeções!F97</f>
        <v>0</v>
      </c>
      <c r="E17" s="281">
        <f>Projeções!G97</f>
        <v>0</v>
      </c>
      <c r="F17" s="281">
        <f>Projeções!H97</f>
        <v>0</v>
      </c>
      <c r="G17" s="281">
        <f>Projeções!I97</f>
        <v>0</v>
      </c>
      <c r="H17" s="230"/>
    </row>
    <row r="18" spans="1:7" ht="19.5" customHeight="1">
      <c r="A18" s="228" t="s">
        <v>441</v>
      </c>
      <c r="B18" s="282">
        <f aca="true" t="shared" si="1" ref="B18:G18">B13-B14-B15-B16-B17</f>
        <v>2752966.32</v>
      </c>
      <c r="C18" s="282">
        <f t="shared" si="1"/>
        <v>1514183.7200000007</v>
      </c>
      <c r="D18" s="282">
        <f t="shared" si="1"/>
        <v>2500000</v>
      </c>
      <c r="E18" s="282">
        <f t="shared" si="1"/>
        <v>2545174.688332118</v>
      </c>
      <c r="F18" s="282">
        <f t="shared" si="1"/>
        <v>2696063.915629469</v>
      </c>
      <c r="G18" s="282">
        <f t="shared" si="1"/>
        <v>2852109.976799381</v>
      </c>
    </row>
    <row r="19" spans="1:7" s="238" customFormat="1" ht="19.5" customHeight="1">
      <c r="A19" s="231" t="s">
        <v>442</v>
      </c>
      <c r="B19" s="283">
        <f aca="true" t="shared" si="2" ref="B19:G19">B11+B18</f>
        <v>63272362.44400001</v>
      </c>
      <c r="C19" s="283">
        <f t="shared" si="2"/>
        <v>67371834.328</v>
      </c>
      <c r="D19" s="283">
        <f t="shared" si="2"/>
        <v>69083500</v>
      </c>
      <c r="E19" s="283">
        <f t="shared" si="2"/>
        <v>74669063.48492682</v>
      </c>
      <c r="F19" s="283">
        <f t="shared" si="2"/>
        <v>80488821.46910429</v>
      </c>
      <c r="G19" s="283">
        <f t="shared" si="2"/>
        <v>87277397.14024273</v>
      </c>
    </row>
    <row r="20" ht="15">
      <c r="A20" s="239"/>
    </row>
    <row r="21" spans="1:7" ht="15">
      <c r="A21" s="393" t="s">
        <v>435</v>
      </c>
      <c r="B21" s="224">
        <f>B5</f>
        <v>2018</v>
      </c>
      <c r="C21" s="224">
        <f>B21+1</f>
        <v>2019</v>
      </c>
      <c r="D21" s="224">
        <f>C21+1</f>
        <v>2020</v>
      </c>
      <c r="E21" s="224">
        <f>D21+1</f>
        <v>2021</v>
      </c>
      <c r="F21" s="224">
        <f>E21+1</f>
        <v>2022</v>
      </c>
      <c r="G21" s="224">
        <f>F21+1</f>
        <v>2023</v>
      </c>
    </row>
    <row r="22" spans="1:7" ht="15">
      <c r="A22" s="393"/>
      <c r="B22" s="224" t="s">
        <v>445</v>
      </c>
      <c r="C22" s="224" t="s">
        <v>445</v>
      </c>
      <c r="D22" s="225" t="s">
        <v>446</v>
      </c>
      <c r="E22" s="225" t="s">
        <v>410</v>
      </c>
      <c r="F22" s="225" t="s">
        <v>410</v>
      </c>
      <c r="G22" s="225" t="s">
        <v>410</v>
      </c>
    </row>
    <row r="23" spans="1:8" ht="15">
      <c r="A23" s="226" t="s">
        <v>505</v>
      </c>
      <c r="B23" s="284">
        <f>Projeções!D118-Projeções!D123-Projeções!D128-Projeções!D133</f>
        <v>50708342.39</v>
      </c>
      <c r="C23" s="284">
        <f>Projeções!E118-Projeções!E123-Projeções!E128-Projeções!E133</f>
        <v>56641923.41</v>
      </c>
      <c r="D23" s="284">
        <f>Projeções!F118-Projeções!F123-Projeções!F128-Projeções!F133</f>
        <v>55449900</v>
      </c>
      <c r="E23" s="284">
        <f>Projeções!G118-Projeções!G123-Projeções!G128-Projeções!G133</f>
        <v>60327140.918007866</v>
      </c>
      <c r="F23" s="284">
        <f>Projeções!H118-Projeções!H123-Projeções!H128-Projeções!H133</f>
        <v>64109161.599775866</v>
      </c>
      <c r="G23" s="350">
        <f>Projeções!I118-Projeções!I123-Projeções!I128-Projeções!I133</f>
        <v>67121497.5521794</v>
      </c>
      <c r="H23" s="351"/>
    </row>
    <row r="24" spans="1:7" ht="15">
      <c r="A24" s="227" t="s">
        <v>436</v>
      </c>
      <c r="B24" s="280">
        <f>Projeções!D124-Projeções!D128</f>
        <v>0</v>
      </c>
      <c r="C24" s="280">
        <f>Projeções!E124-Projeções!E128</f>
        <v>0</v>
      </c>
      <c r="D24" s="280">
        <f>Projeções!F124-Projeções!F128</f>
        <v>0</v>
      </c>
      <c r="E24" s="280">
        <f>Projeções!G124-Projeções!G128</f>
        <v>0</v>
      </c>
      <c r="F24" s="280">
        <f>Projeções!H124-Projeções!H128</f>
        <v>0</v>
      </c>
      <c r="G24" s="280">
        <f>Projeções!I124-Projeções!I128</f>
        <v>0</v>
      </c>
    </row>
    <row r="25" spans="1:7" ht="15">
      <c r="A25" s="226" t="s">
        <v>443</v>
      </c>
      <c r="B25" s="282">
        <f aca="true" t="shared" si="3" ref="B25:G25">B23-B24</f>
        <v>50708342.39</v>
      </c>
      <c r="C25" s="282">
        <f t="shared" si="3"/>
        <v>56641923.41</v>
      </c>
      <c r="D25" s="282">
        <f t="shared" si="3"/>
        <v>55449900</v>
      </c>
      <c r="E25" s="282">
        <f t="shared" si="3"/>
        <v>60327140.918007866</v>
      </c>
      <c r="F25" s="282">
        <f t="shared" si="3"/>
        <v>64109161.599775866</v>
      </c>
      <c r="G25" s="282">
        <f t="shared" si="3"/>
        <v>67121497.5521794</v>
      </c>
    </row>
    <row r="26" spans="1:7" ht="15">
      <c r="A26" s="226"/>
      <c r="B26" s="282"/>
      <c r="C26" s="282"/>
      <c r="D26" s="282"/>
      <c r="E26" s="282"/>
      <c r="F26" s="282"/>
      <c r="G26" s="282"/>
    </row>
    <row r="27" spans="1:7" ht="15">
      <c r="A27" s="228" t="s">
        <v>506</v>
      </c>
      <c r="B27" s="282">
        <f>Projeções!D134-Projeções!D139-Projeções!D144-Projeções!D149</f>
        <v>6781750.530000001</v>
      </c>
      <c r="C27" s="282">
        <f>Projeções!E134-Projeções!E139-Projeções!E144-Projeções!E149</f>
        <v>17020017.56</v>
      </c>
      <c r="D27" s="282">
        <f>Projeções!F134-Projeções!F139-Projeções!F144-Projeções!F149</f>
        <v>17710100</v>
      </c>
      <c r="E27" s="282">
        <f>Projeções!G134-Projeções!G139-Projeções!G144-Projeções!G149</f>
        <v>18825589.590702847</v>
      </c>
      <c r="F27" s="282">
        <f>Projeções!H134-Projeções!H139-Projeções!H144-Projeções!H149</f>
        <v>16802937.037520718</v>
      </c>
      <c r="G27" s="282">
        <f>Projeções!I134-Projeções!I139-Projeções!I144-Projeções!I149</f>
        <v>20103148.027119324</v>
      </c>
    </row>
    <row r="28" spans="1:7" ht="15">
      <c r="A28" s="229" t="s">
        <v>437</v>
      </c>
      <c r="B28" s="281">
        <f>Projeções!D141</f>
        <v>0</v>
      </c>
      <c r="C28" s="281">
        <f>Projeções!E141</f>
        <v>0</v>
      </c>
      <c r="D28" s="281">
        <f>Projeções!F141</f>
        <v>0</v>
      </c>
      <c r="E28" s="281">
        <f>Projeções!G141</f>
        <v>0</v>
      </c>
      <c r="F28" s="281">
        <f>Projeções!H141</f>
        <v>0</v>
      </c>
      <c r="G28" s="281">
        <f>Projeções!I141</f>
        <v>0</v>
      </c>
    </row>
    <row r="29" spans="1:7" ht="15">
      <c r="A29" s="229" t="s">
        <v>514</v>
      </c>
      <c r="B29" s="281"/>
      <c r="C29" s="281"/>
      <c r="D29" s="281"/>
      <c r="E29" s="281"/>
      <c r="F29" s="281"/>
      <c r="G29" s="281"/>
    </row>
    <row r="30" spans="1:7" ht="15">
      <c r="A30" s="229" t="s">
        <v>438</v>
      </c>
      <c r="B30" s="281"/>
      <c r="C30" s="281"/>
      <c r="D30" s="281"/>
      <c r="E30" s="281"/>
      <c r="F30" s="281"/>
      <c r="G30" s="281"/>
    </row>
    <row r="31" spans="1:7" ht="15">
      <c r="A31" s="229" t="s">
        <v>439</v>
      </c>
      <c r="B31" s="281">
        <f>Projeções!D145-Projeções!D149</f>
        <v>1359996.56</v>
      </c>
      <c r="C31" s="281">
        <f>Projeções!E145-Projeções!E149</f>
        <v>1215691.06</v>
      </c>
      <c r="D31" s="281">
        <f>Projeções!F145-Projeções!F149</f>
        <v>1650000</v>
      </c>
      <c r="E31" s="281">
        <f>Projeções!G145-Projeções!G149</f>
        <v>1532513.221537097</v>
      </c>
      <c r="F31" s="281">
        <f>Projeções!H145-Projeções!H149</f>
        <v>1584925.1737136657</v>
      </c>
      <c r="G31" s="281">
        <f>Projeções!I145-Projeções!I149</f>
        <v>1637703.1819983309</v>
      </c>
    </row>
    <row r="32" spans="1:7" ht="15">
      <c r="A32" s="228" t="s">
        <v>444</v>
      </c>
      <c r="B32" s="282">
        <f aca="true" t="shared" si="4" ref="B32:G32">B27-B28-B29-B30-B31</f>
        <v>5421753.970000001</v>
      </c>
      <c r="C32" s="282">
        <f t="shared" si="4"/>
        <v>15804326.499999998</v>
      </c>
      <c r="D32" s="282">
        <f t="shared" si="4"/>
        <v>16060100</v>
      </c>
      <c r="E32" s="282">
        <f t="shared" si="4"/>
        <v>17293076.36916575</v>
      </c>
      <c r="F32" s="282">
        <f t="shared" si="4"/>
        <v>15218011.863807052</v>
      </c>
      <c r="G32" s="282">
        <f t="shared" si="4"/>
        <v>18465444.845120993</v>
      </c>
    </row>
    <row r="33" spans="1:7" ht="15">
      <c r="A33" s="231" t="s">
        <v>561</v>
      </c>
      <c r="B33" s="283">
        <f aca="true" t="shared" si="5" ref="B33:G33">B25+B32</f>
        <v>56130096.36</v>
      </c>
      <c r="C33" s="283">
        <f t="shared" si="5"/>
        <v>72446249.91</v>
      </c>
      <c r="D33" s="283">
        <f t="shared" si="5"/>
        <v>71510000</v>
      </c>
      <c r="E33" s="283">
        <f t="shared" si="5"/>
        <v>77620217.28717361</v>
      </c>
      <c r="F33" s="283">
        <f t="shared" si="5"/>
        <v>79327173.46358292</v>
      </c>
      <c r="G33" s="283">
        <f t="shared" si="5"/>
        <v>85586942.39730039</v>
      </c>
    </row>
    <row r="34" spans="1:7" ht="15">
      <c r="A34" s="342" t="s">
        <v>560</v>
      </c>
      <c r="B34" s="343"/>
      <c r="C34" s="343"/>
      <c r="D34" s="343"/>
      <c r="E34" s="283">
        <f>Projeções!G150+Projeções!G151</f>
        <v>692490.3138602078</v>
      </c>
      <c r="F34" s="283">
        <f>Projeções!H150+Projeções!H151</f>
        <v>763459.2983639985</v>
      </c>
      <c r="G34" s="283">
        <f>Projeções!I150+Projeções!I151</f>
        <v>750433.7442135066</v>
      </c>
    </row>
    <row r="35" spans="1:7" ht="15">
      <c r="A35" s="231" t="s">
        <v>562</v>
      </c>
      <c r="B35" s="343"/>
      <c r="C35" s="343"/>
      <c r="D35" s="343"/>
      <c r="E35" s="283">
        <f>E33+E34</f>
        <v>78312707.60103382</v>
      </c>
      <c r="F35" s="283">
        <f>F33+F34</f>
        <v>80090632.76194692</v>
      </c>
      <c r="G35" s="283">
        <f>G33+G34</f>
        <v>86337376.1415139</v>
      </c>
    </row>
    <row r="36" spans="1:7" ht="15">
      <c r="A36" s="245" t="s">
        <v>563</v>
      </c>
      <c r="B36" s="246">
        <f>B19-B33</f>
        <v>7142266.084000014</v>
      </c>
      <c r="C36" s="246">
        <f>C19-C33</f>
        <v>-5074415.582000002</v>
      </c>
      <c r="D36" s="246">
        <f>D19-D33</f>
        <v>-2426500</v>
      </c>
      <c r="E36" s="246">
        <f>E19-E35</f>
        <v>-3643644.116107002</v>
      </c>
      <c r="F36" s="246">
        <f>F19-F35</f>
        <v>398188.7071573734</v>
      </c>
      <c r="G36" s="246">
        <f>G19-G35</f>
        <v>940020.9987288266</v>
      </c>
    </row>
    <row r="38" spans="1:7" ht="15">
      <c r="A38" s="393" t="s">
        <v>447</v>
      </c>
      <c r="B38" s="224">
        <f>B21</f>
        <v>2018</v>
      </c>
      <c r="C38" s="224">
        <f>B38+1</f>
        <v>2019</v>
      </c>
      <c r="D38" s="224">
        <f>C38+1</f>
        <v>2020</v>
      </c>
      <c r="E38" s="224">
        <f>D38+1</f>
        <v>2021</v>
      </c>
      <c r="F38" s="224">
        <f>E38+1</f>
        <v>2022</v>
      </c>
      <c r="G38" s="224">
        <f>F38+1</f>
        <v>2023</v>
      </c>
    </row>
    <row r="39" spans="1:7" ht="15.75" thickBot="1">
      <c r="A39" s="393"/>
      <c r="B39" s="224" t="s">
        <v>119</v>
      </c>
      <c r="C39" s="224" t="s">
        <v>119</v>
      </c>
      <c r="D39" s="225" t="s">
        <v>119</v>
      </c>
      <c r="E39" s="225" t="s">
        <v>410</v>
      </c>
      <c r="F39" s="225" t="s">
        <v>410</v>
      </c>
      <c r="G39" s="225" t="s">
        <v>410</v>
      </c>
    </row>
    <row r="40" spans="1:7" ht="30.75" thickBot="1">
      <c r="A40" s="232" t="s">
        <v>448</v>
      </c>
      <c r="B40" s="230">
        <v>0</v>
      </c>
      <c r="C40" s="230">
        <v>0</v>
      </c>
      <c r="D40" s="230">
        <v>0</v>
      </c>
      <c r="E40" s="281">
        <f>((B40+C40+D40)/3)*(1+Parâmetros!E21)</f>
        <v>0</v>
      </c>
      <c r="F40" s="281">
        <f>((C40+D40+E40)/3)*(1+Parâmetros!F21)</f>
        <v>0</v>
      </c>
      <c r="G40" s="281">
        <f>((D40+E40+F40)/3)*(1+Parâmetros!G21)</f>
        <v>0</v>
      </c>
    </row>
    <row r="41" spans="1:7" ht="30.75" thickBot="1">
      <c r="A41" s="233" t="s">
        <v>449</v>
      </c>
      <c r="B41" s="230">
        <v>0</v>
      </c>
      <c r="C41" s="230">
        <v>0</v>
      </c>
      <c r="D41" s="230">
        <v>0</v>
      </c>
      <c r="E41" s="281">
        <f>((B41+C41+D41)/3)*(1+Parâmetros!E21)</f>
        <v>0</v>
      </c>
      <c r="F41" s="281">
        <f>((C41+D41+E41)/3)*(1+Parâmetros!F21)</f>
        <v>0</v>
      </c>
      <c r="G41" s="281">
        <f>((D41+E41+F41)/3)*(1+Parâmetros!G21)</f>
        <v>0</v>
      </c>
    </row>
    <row r="42" spans="1:7" ht="30.75" thickBot="1">
      <c r="A42" s="233" t="s">
        <v>450</v>
      </c>
      <c r="B42" s="230">
        <v>0</v>
      </c>
      <c r="C42" s="230">
        <v>0</v>
      </c>
      <c r="D42" s="230">
        <v>0</v>
      </c>
      <c r="E42" s="281">
        <f>((B42+C42+D42)/3)*(1+Parâmetros!E21)</f>
        <v>0</v>
      </c>
      <c r="F42" s="281">
        <f>((C42+D42+E42)/3)*(1+Parâmetros!F21)</f>
        <v>0</v>
      </c>
      <c r="G42" s="281">
        <f>((D42+E42+F42)/3)*(1+Parâmetros!G21)</f>
        <v>0</v>
      </c>
    </row>
    <row r="43" spans="1:7" ht="30.75" thickBot="1">
      <c r="A43" s="233" t="s">
        <v>451</v>
      </c>
      <c r="B43" s="230">
        <v>0</v>
      </c>
      <c r="C43" s="230">
        <v>0</v>
      </c>
      <c r="D43" s="230">
        <v>0</v>
      </c>
      <c r="E43" s="281">
        <f>((B43+C43+D43)/3)*(1+Parâmetros!E21)</f>
        <v>0</v>
      </c>
      <c r="F43" s="281">
        <f>((C43+D43+E43)/3)*(1+Parâmetros!F21)</f>
        <v>0</v>
      </c>
      <c r="G43" s="281">
        <f>((D43+E43+F43)/3)*(1+Parâmetros!G21)</f>
        <v>0</v>
      </c>
    </row>
    <row r="44" spans="1:7" ht="30.75" thickBot="1">
      <c r="A44" s="233" t="s">
        <v>452</v>
      </c>
      <c r="B44" s="230">
        <v>0</v>
      </c>
      <c r="C44" s="230">
        <v>0</v>
      </c>
      <c r="D44" s="230">
        <v>0</v>
      </c>
      <c r="E44" s="281">
        <f>((B44+C44+D44)/3)*(1+Parâmetros!E21)</f>
        <v>0</v>
      </c>
      <c r="F44" s="281">
        <f>((C44+D44+E44)/3)*(1+Parâmetros!F21)</f>
        <v>0</v>
      </c>
      <c r="G44" s="281">
        <f>((D44+E44+F44)/3)*(1+Parâmetros!G21)</f>
        <v>0</v>
      </c>
    </row>
    <row r="45" spans="1:7" ht="30.75" thickBot="1">
      <c r="A45" s="233" t="s">
        <v>453</v>
      </c>
      <c r="B45" s="230">
        <v>0</v>
      </c>
      <c r="C45" s="230">
        <v>0</v>
      </c>
      <c r="D45" s="230">
        <v>0</v>
      </c>
      <c r="E45" s="281">
        <f>((B45+C45+D45)/3)*(1+Parâmetros!E21)</f>
        <v>0</v>
      </c>
      <c r="F45" s="281">
        <f>((C45+D45+E45)/3)*(1+Parâmetros!F21)</f>
        <v>0</v>
      </c>
      <c r="G45" s="281">
        <f>((D45+E45+F45)/3)*(1+Parâmetros!G21)</f>
        <v>0</v>
      </c>
    </row>
    <row r="46" spans="1:7" ht="30.75" thickBot="1">
      <c r="A46" s="233" t="s">
        <v>454</v>
      </c>
      <c r="B46" s="230">
        <v>0</v>
      </c>
      <c r="C46" s="230">
        <v>0</v>
      </c>
      <c r="D46" s="230">
        <v>0</v>
      </c>
      <c r="E46" s="281">
        <f>((B46+C46+D46)/3)*(1+Parâmetros!E21)</f>
        <v>0</v>
      </c>
      <c r="F46" s="281">
        <f>((C46+D46+E46)/3)*(1+Parâmetros!F21)</f>
        <v>0</v>
      </c>
      <c r="G46" s="281">
        <f>((D46+E46+F46)/3)*(1+Parâmetros!G21)</f>
        <v>0</v>
      </c>
    </row>
    <row r="47" spans="1:7" ht="30.75" thickBot="1">
      <c r="A47" s="233" t="s">
        <v>455</v>
      </c>
      <c r="B47" s="230">
        <v>0</v>
      </c>
      <c r="C47" s="230">
        <v>0</v>
      </c>
      <c r="D47" s="230">
        <v>0</v>
      </c>
      <c r="E47" s="281">
        <f>((B47+C47+D47)/3)*(1+Parâmetros!E21)</f>
        <v>0</v>
      </c>
      <c r="F47" s="281">
        <f>((C47+D47+E47)/3)*(1+Parâmetros!F21)</f>
        <v>0</v>
      </c>
      <c r="G47" s="281">
        <f>((D47+E47+F47)/3)*(1+Parâmetros!G21)</f>
        <v>0</v>
      </c>
    </row>
    <row r="48" spans="1:7" ht="30.75" thickBot="1">
      <c r="A48" s="233" t="s">
        <v>456</v>
      </c>
      <c r="B48" s="230">
        <v>0</v>
      </c>
      <c r="C48" s="230">
        <v>0</v>
      </c>
      <c r="D48" s="230">
        <v>0</v>
      </c>
      <c r="E48" s="281">
        <f>((B48+C48+D48)/3)*(1+Parâmetros!E21)</f>
        <v>0</v>
      </c>
      <c r="F48" s="281">
        <f>((C48+D48+E48)/3)*(1+Parâmetros!F21)</f>
        <v>0</v>
      </c>
      <c r="G48" s="281">
        <f>((D48+E48+F48)/3)*(1+Parâmetros!G21)</f>
        <v>0</v>
      </c>
    </row>
    <row r="49" spans="1:7" ht="30.75" thickBot="1">
      <c r="A49" s="233" t="s">
        <v>457</v>
      </c>
      <c r="B49" s="230">
        <v>0</v>
      </c>
      <c r="C49" s="230">
        <v>0</v>
      </c>
      <c r="D49" s="230">
        <v>0</v>
      </c>
      <c r="E49" s="281">
        <f>((B49+C49+D49)/3)*(1+Parâmetros!E21)</f>
        <v>0</v>
      </c>
      <c r="F49" s="281">
        <f>((C49+D49+E49)/3)*(1+Parâmetros!F21)</f>
        <v>0</v>
      </c>
      <c r="G49" s="281">
        <f>((D49+E49+F49)/3)*(1+Parâmetros!G21)</f>
        <v>0</v>
      </c>
    </row>
    <row r="50" spans="1:7" ht="30.75" thickBot="1">
      <c r="A50" s="233" t="s">
        <v>458</v>
      </c>
      <c r="B50" s="230">
        <v>0</v>
      </c>
      <c r="C50" s="230">
        <v>0</v>
      </c>
      <c r="D50" s="230">
        <v>0</v>
      </c>
      <c r="E50" s="281">
        <f>((B50+C50+D50)/3)*(1+Parâmetros!E21)</f>
        <v>0</v>
      </c>
      <c r="F50" s="281">
        <f>((C50+D50+E50)/3)*(1+Parâmetros!F21)</f>
        <v>0</v>
      </c>
      <c r="G50" s="281">
        <f>((D50+E50+F50)/3)*(1+Parâmetros!G21)</f>
        <v>0</v>
      </c>
    </row>
    <row r="51" spans="1:7" ht="30.75" thickBot="1">
      <c r="A51" s="233" t="s">
        <v>459</v>
      </c>
      <c r="B51" s="230">
        <v>0</v>
      </c>
      <c r="C51" s="230">
        <v>0</v>
      </c>
      <c r="D51" s="230">
        <v>0</v>
      </c>
      <c r="E51" s="281">
        <f>((B51+C51+D51)/3)*(1+Parâmetros!E21)</f>
        <v>0</v>
      </c>
      <c r="F51" s="281">
        <f>((C51+D51+E51)/3)*(1+Parâmetros!F21)</f>
        <v>0</v>
      </c>
      <c r="G51" s="281">
        <f>((D51+E51+F51)/3)*(1+Parâmetros!G21)</f>
        <v>0</v>
      </c>
    </row>
    <row r="52" spans="1:7" ht="30.75" thickBot="1">
      <c r="A52" s="233" t="s">
        <v>460</v>
      </c>
      <c r="B52" s="230">
        <v>0</v>
      </c>
      <c r="C52" s="230">
        <v>0</v>
      </c>
      <c r="D52" s="230">
        <v>0</v>
      </c>
      <c r="E52" s="281">
        <f>((B52+C52+D52)/3)*(1+Parâmetros!E21)</f>
        <v>0</v>
      </c>
      <c r="F52" s="281">
        <f>((C52+D52+E52)/3)*(1+Parâmetros!F21)</f>
        <v>0</v>
      </c>
      <c r="G52" s="281">
        <f>((D52+E52+F52)/3)*(1+Parâmetros!G21)</f>
        <v>0</v>
      </c>
    </row>
    <row r="53" spans="1:7" ht="30.75" thickBot="1">
      <c r="A53" s="233" t="s">
        <v>461</v>
      </c>
      <c r="B53" s="230">
        <v>0</v>
      </c>
      <c r="C53" s="230">
        <v>0</v>
      </c>
      <c r="D53" s="230">
        <v>0</v>
      </c>
      <c r="E53" s="281">
        <f>((B53+C53+D53)/3)*(1+Parâmetros!E21)</f>
        <v>0</v>
      </c>
      <c r="F53" s="281">
        <f>((C53+D53+E53)/3)*(1+Parâmetros!F21)</f>
        <v>0</v>
      </c>
      <c r="G53" s="281">
        <f>((D53+E53+F53)/3)*(1+Parâmetros!G21)</f>
        <v>0</v>
      </c>
    </row>
    <row r="54" spans="1:7" ht="30.75" thickBot="1">
      <c r="A54" s="233" t="s">
        <v>462</v>
      </c>
      <c r="B54" s="230">
        <v>0</v>
      </c>
      <c r="C54" s="230">
        <v>0</v>
      </c>
      <c r="D54" s="230">
        <v>0</v>
      </c>
      <c r="E54" s="281">
        <f>((B54+C54+D54)/3)*(1+Parâmetros!E21)</f>
        <v>0</v>
      </c>
      <c r="F54" s="281">
        <f>((C54+D54+E54)/3)*(1+Parâmetros!F21)</f>
        <v>0</v>
      </c>
      <c r="G54" s="281">
        <f>((D54+E54+F54)/3)*(1+Parâmetros!G21)</f>
        <v>0</v>
      </c>
    </row>
    <row r="55" spans="1:7" ht="15.75" thickBot="1">
      <c r="A55" s="233" t="s">
        <v>463</v>
      </c>
      <c r="B55" s="230">
        <v>0</v>
      </c>
      <c r="C55" s="230">
        <v>0</v>
      </c>
      <c r="D55" s="230">
        <v>0</v>
      </c>
      <c r="E55" s="281">
        <f>((B55+C55+D55)/3)*(1+Parâmetros!E21)</f>
        <v>0</v>
      </c>
      <c r="F55" s="281">
        <f>((C55+D55+E55)/3)*(1+Parâmetros!F21)</f>
        <v>0</v>
      </c>
      <c r="G55" s="281">
        <f>((D55+E55+F55)/3)*(1+Parâmetros!G21)</f>
        <v>0</v>
      </c>
    </row>
    <row r="56" spans="1:7" ht="15">
      <c r="A56" s="234" t="s">
        <v>464</v>
      </c>
      <c r="B56" s="230">
        <v>0</v>
      </c>
      <c r="C56" s="230">
        <v>0</v>
      </c>
      <c r="D56" s="230">
        <v>0</v>
      </c>
      <c r="E56" s="281">
        <f>((B56+C56+D56)/3)*(1+Parâmetros!E21)</f>
        <v>0</v>
      </c>
      <c r="F56" s="281">
        <f>((C56+D56+E56)/3)*(1+Parâmetros!F21)</f>
        <v>0</v>
      </c>
      <c r="G56" s="281">
        <f>((D56+E56+F56)/3)*(1+Parâmetros!G21)</f>
        <v>0</v>
      </c>
    </row>
    <row r="57" spans="1:7" ht="15">
      <c r="A57" s="241" t="s">
        <v>465</v>
      </c>
      <c r="B57" s="242">
        <f aca="true" t="shared" si="6" ref="B57:G57">SUM(B40:B56)</f>
        <v>0</v>
      </c>
      <c r="C57" s="242">
        <f t="shared" si="6"/>
        <v>0</v>
      </c>
      <c r="D57" s="242">
        <f t="shared" si="6"/>
        <v>0</v>
      </c>
      <c r="E57" s="242">
        <f t="shared" si="6"/>
        <v>0</v>
      </c>
      <c r="F57" s="242">
        <f t="shared" si="6"/>
        <v>0</v>
      </c>
      <c r="G57" s="242">
        <f t="shared" si="6"/>
        <v>0</v>
      </c>
    </row>
    <row r="59" spans="1:7" ht="15">
      <c r="A59" s="393" t="s">
        <v>466</v>
      </c>
      <c r="B59" s="224">
        <f>B38</f>
        <v>2018</v>
      </c>
      <c r="C59" s="224">
        <f>B59+1</f>
        <v>2019</v>
      </c>
      <c r="D59" s="224">
        <f>C59+1</f>
        <v>2020</v>
      </c>
      <c r="E59" s="224">
        <f>D59+1</f>
        <v>2021</v>
      </c>
      <c r="F59" s="224">
        <f>E59+1</f>
        <v>2022</v>
      </c>
      <c r="G59" s="224">
        <f>F59+1</f>
        <v>2023</v>
      </c>
    </row>
    <row r="60" spans="1:7" ht="15.75" thickBot="1">
      <c r="A60" s="393"/>
      <c r="B60" s="224" t="s">
        <v>119</v>
      </c>
      <c r="C60" s="224" t="s">
        <v>119</v>
      </c>
      <c r="D60" s="225" t="s">
        <v>119</v>
      </c>
      <c r="E60" s="225" t="s">
        <v>410</v>
      </c>
      <c r="F60" s="225" t="s">
        <v>410</v>
      </c>
      <c r="G60" s="225" t="s">
        <v>410</v>
      </c>
    </row>
    <row r="61" spans="1:7" ht="30.75" thickBot="1">
      <c r="A61" s="243" t="s">
        <v>468</v>
      </c>
      <c r="B61" s="230">
        <v>0</v>
      </c>
      <c r="C61" s="230">
        <v>0</v>
      </c>
      <c r="D61" s="230">
        <v>0</v>
      </c>
      <c r="E61" s="281">
        <f>((B61+C61+D61)/3)*(1+Parâmetros!E21)</f>
        <v>0</v>
      </c>
      <c r="F61" s="281">
        <f>((C61+D61+E61)/3)*(1+Parâmetros!F21)</f>
        <v>0</v>
      </c>
      <c r="G61" s="281">
        <f>((D61+E61+F61)/3)*(1+Parâmetros!G21)</f>
        <v>0</v>
      </c>
    </row>
    <row r="62" spans="1:7" ht="30.75" thickBot="1">
      <c r="A62" s="244" t="s">
        <v>469</v>
      </c>
      <c r="B62" s="230">
        <v>0</v>
      </c>
      <c r="C62" s="230">
        <v>0</v>
      </c>
      <c r="D62" s="230">
        <v>0</v>
      </c>
      <c r="E62" s="281">
        <f>((B62+C62+D62)/3)*(1+Parâmetros!E21)</f>
        <v>0</v>
      </c>
      <c r="F62" s="281">
        <f>((C62+D62+E62)/3)*(1+Parâmetros!F21)</f>
        <v>0</v>
      </c>
      <c r="G62" s="281">
        <f>((D62+E62+F62)/3)*(1+Parâmetros!G21)</f>
        <v>0</v>
      </c>
    </row>
    <row r="63" spans="1:7" ht="30.75" thickBot="1">
      <c r="A63" s="244" t="s">
        <v>470</v>
      </c>
      <c r="B63" s="230">
        <v>0</v>
      </c>
      <c r="C63" s="230">
        <v>0</v>
      </c>
      <c r="D63" s="230">
        <v>0</v>
      </c>
      <c r="E63" s="281">
        <f>((B63+C63+D63)/3)*(1+Parâmetros!E21)</f>
        <v>0</v>
      </c>
      <c r="F63" s="281">
        <f>((C63+D63+E63)/3)*(1+Parâmetros!F21)</f>
        <v>0</v>
      </c>
      <c r="G63" s="281">
        <f>((D63+E63+F63)/3)*(1+Parâmetros!G21)</f>
        <v>0</v>
      </c>
    </row>
    <row r="64" spans="1:7" ht="30.75" thickBot="1">
      <c r="A64" s="244" t="s">
        <v>471</v>
      </c>
      <c r="B64" s="230">
        <v>0</v>
      </c>
      <c r="C64" s="230">
        <v>0</v>
      </c>
      <c r="D64" s="230">
        <v>0</v>
      </c>
      <c r="E64" s="281">
        <f>((B64+C64+D64)/3)*(1+Parâmetros!E21)</f>
        <v>0</v>
      </c>
      <c r="F64" s="281">
        <f>((C64+D64+E64)/3)*(1+Parâmetros!F21)</f>
        <v>0</v>
      </c>
      <c r="G64" s="281">
        <f>((D64+E64+F64)/3)*(1+Parâmetros!G21)</f>
        <v>0</v>
      </c>
    </row>
    <row r="65" spans="1:7" ht="30.75" thickBot="1">
      <c r="A65" s="244" t="s">
        <v>472</v>
      </c>
      <c r="B65" s="230">
        <v>0</v>
      </c>
      <c r="C65" s="230">
        <v>0</v>
      </c>
      <c r="D65" s="230">
        <v>0</v>
      </c>
      <c r="E65" s="281">
        <f>((B65+C65+D65)/3)*(1+Parâmetros!E21)</f>
        <v>0</v>
      </c>
      <c r="F65" s="281">
        <f>((C65+D65+E65)/3)*(1+Parâmetros!F21)</f>
        <v>0</v>
      </c>
      <c r="G65" s="281">
        <f>((D65+E65+F65)/3)*(1+Parâmetros!G21)</f>
        <v>0</v>
      </c>
    </row>
    <row r="66" spans="1:7" ht="15.75" thickBot="1">
      <c r="A66" s="244" t="s">
        <v>473</v>
      </c>
      <c r="B66" s="230">
        <v>0</v>
      </c>
      <c r="C66" s="230">
        <v>0</v>
      </c>
      <c r="D66" s="230">
        <v>0</v>
      </c>
      <c r="E66" s="281">
        <f>((B66+C66+D66)/3)*(1+Parâmetros!E21)</f>
        <v>0</v>
      </c>
      <c r="F66" s="281">
        <f>((C66+D66+E66)/3)*(1+Parâmetros!F21)</f>
        <v>0</v>
      </c>
      <c r="G66" s="281">
        <f>((D66+E66+F66)/3)*(1+Parâmetros!G21)</f>
        <v>0</v>
      </c>
    </row>
    <row r="67" spans="1:7" ht="30.75" thickBot="1">
      <c r="A67" s="244" t="s">
        <v>474</v>
      </c>
      <c r="B67" s="230">
        <v>0</v>
      </c>
      <c r="C67" s="230">
        <v>0</v>
      </c>
      <c r="D67" s="230">
        <v>0</v>
      </c>
      <c r="E67" s="281">
        <f>((B67+C67+D67)/3)*(1+Parâmetros!E21)</f>
        <v>0</v>
      </c>
      <c r="F67" s="281">
        <f>((C67+D67+E67)/3)*(1+Parâmetros!F21)</f>
        <v>0</v>
      </c>
      <c r="G67" s="281">
        <f>((D67+E67+F67)/3)*(1+Parâmetros!G21)</f>
        <v>0</v>
      </c>
    </row>
    <row r="68" spans="1:7" ht="30.75" thickBot="1">
      <c r="A68" s="244" t="s">
        <v>475</v>
      </c>
      <c r="B68" s="230">
        <v>0</v>
      </c>
      <c r="C68" s="230">
        <v>0</v>
      </c>
      <c r="D68" s="230">
        <v>0</v>
      </c>
      <c r="E68" s="281">
        <f>((B68+C68+D68)/3)*(1+Parâmetros!E21)</f>
        <v>0</v>
      </c>
      <c r="F68" s="281">
        <f>((C68+D68+E68)/3)*(1+Parâmetros!F21)</f>
        <v>0</v>
      </c>
      <c r="G68" s="281">
        <f>((D68+E68+F68)/3)*(1+Parâmetros!G21)</f>
        <v>0</v>
      </c>
    </row>
    <row r="69" spans="1:7" ht="30.75" thickBot="1">
      <c r="A69" s="244" t="s">
        <v>476</v>
      </c>
      <c r="B69" s="230">
        <v>0</v>
      </c>
      <c r="C69" s="230">
        <v>0</v>
      </c>
      <c r="D69" s="230">
        <v>0</v>
      </c>
      <c r="E69" s="281">
        <f>((B69+C69+D69)/3)*(1+Parâmetros!E21)</f>
        <v>0</v>
      </c>
      <c r="F69" s="281">
        <f>((C69+D69+E69)/3)*(1+Parâmetros!F21)</f>
        <v>0</v>
      </c>
      <c r="G69" s="281">
        <f>((D69+E69+F69)/3)*(1+Parâmetros!G21)</f>
        <v>0</v>
      </c>
    </row>
    <row r="70" spans="1:7" ht="30.75" thickBot="1">
      <c r="A70" s="244" t="s">
        <v>477</v>
      </c>
      <c r="B70" s="230">
        <v>0</v>
      </c>
      <c r="C70" s="230">
        <v>0</v>
      </c>
      <c r="D70" s="230">
        <v>0</v>
      </c>
      <c r="E70" s="281">
        <f>((B70+C70+D70)/3)*(1+Parâmetros!E21)</f>
        <v>0</v>
      </c>
      <c r="F70" s="281">
        <f>((C70+D70+E70)/3)*(1+Parâmetros!F21)</f>
        <v>0</v>
      </c>
      <c r="G70" s="281">
        <f>((D70+E70+F70)/3)*(1+Parâmetros!G21)</f>
        <v>0</v>
      </c>
    </row>
    <row r="71" spans="1:7" ht="30.75" thickBot="1">
      <c r="A71" s="244" t="s">
        <v>478</v>
      </c>
      <c r="B71" s="230">
        <v>0</v>
      </c>
      <c r="C71" s="230">
        <v>0</v>
      </c>
      <c r="D71" s="230">
        <v>0</v>
      </c>
      <c r="E71" s="281">
        <f>((B71+C71+D71)/3)*(1+Parâmetros!E21)</f>
        <v>0</v>
      </c>
      <c r="F71" s="281">
        <f>((C71+D71+E71)/3)*(1+Parâmetros!F21)</f>
        <v>0</v>
      </c>
      <c r="G71" s="281">
        <f>((D71+E71+F71)/3)*(1+Parâmetros!G21)</f>
        <v>0</v>
      </c>
    </row>
    <row r="72" spans="1:7" ht="30.75" thickBot="1">
      <c r="A72" s="244" t="s">
        <v>479</v>
      </c>
      <c r="B72" s="230">
        <v>0</v>
      </c>
      <c r="C72" s="230">
        <v>0</v>
      </c>
      <c r="D72" s="230">
        <v>0</v>
      </c>
      <c r="E72" s="281">
        <f>((B72+C72+D72)/3)*(1+Parâmetros!E21)</f>
        <v>0</v>
      </c>
      <c r="F72" s="281">
        <f>((C72+D72+E72)/3)*(1+Parâmetros!F21)</f>
        <v>0</v>
      </c>
      <c r="G72" s="281">
        <f>((D72+E72+F72)/3)*(1+Parâmetros!G21)</f>
        <v>0</v>
      </c>
    </row>
    <row r="73" spans="1:7" ht="30.75" thickBot="1">
      <c r="A73" s="244" t="s">
        <v>480</v>
      </c>
      <c r="B73" s="230">
        <v>0</v>
      </c>
      <c r="C73" s="230">
        <v>0</v>
      </c>
      <c r="D73" s="230">
        <v>0</v>
      </c>
      <c r="E73" s="281">
        <f>((B73+C73+D73)/3)*(1+Parâmetros!E21)</f>
        <v>0</v>
      </c>
      <c r="F73" s="281">
        <f>((C73+D73+E73)/3)*(1+Parâmetros!F21)</f>
        <v>0</v>
      </c>
      <c r="G73" s="281">
        <f>((D73+E73+F73)/3)*(1+Parâmetros!G21)</f>
        <v>0</v>
      </c>
    </row>
    <row r="74" spans="1:7" ht="30.75" thickBot="1">
      <c r="A74" s="244" t="s">
        <v>481</v>
      </c>
      <c r="B74" s="230">
        <v>0</v>
      </c>
      <c r="C74" s="230">
        <v>0</v>
      </c>
      <c r="D74" s="230">
        <v>0</v>
      </c>
      <c r="E74" s="281">
        <f>((B74+C74+D74)/3)*(1+Parâmetros!E21)</f>
        <v>0</v>
      </c>
      <c r="F74" s="281">
        <f>((C74+D74+E74)/3)*(1+Parâmetros!F21)</f>
        <v>0</v>
      </c>
      <c r="G74" s="281">
        <f>((D74+E74+F74)/3)*(1+Parâmetros!G21)</f>
        <v>0</v>
      </c>
    </row>
    <row r="75" spans="1:7" ht="30.75" thickBot="1">
      <c r="A75" s="244" t="s">
        <v>482</v>
      </c>
      <c r="B75" s="230">
        <v>0</v>
      </c>
      <c r="C75" s="230">
        <v>0</v>
      </c>
      <c r="D75" s="230">
        <v>0</v>
      </c>
      <c r="E75" s="281">
        <f>((B75+C75+D75)/3)*(1+Parâmetros!E21)</f>
        <v>0</v>
      </c>
      <c r="F75" s="281">
        <f>((C75+D75+E75)/3)*(1+Parâmetros!F21)</f>
        <v>0</v>
      </c>
      <c r="G75" s="281">
        <f>((D75+E75+F75)/3)*(1+Parâmetros!G21)</f>
        <v>0</v>
      </c>
    </row>
    <row r="76" spans="1:7" ht="30.75" thickBot="1">
      <c r="A76" s="244" t="s">
        <v>483</v>
      </c>
      <c r="B76" s="230">
        <v>0</v>
      </c>
      <c r="C76" s="230">
        <v>0</v>
      </c>
      <c r="D76" s="230">
        <v>0</v>
      </c>
      <c r="E76" s="281">
        <f>((B76+C76+D76)/3)*(1+Parâmetros!E21)</f>
        <v>0</v>
      </c>
      <c r="F76" s="281">
        <f>((C76+D76+E76)/3)*(1+Parâmetros!F21)</f>
        <v>0</v>
      </c>
      <c r="G76" s="281">
        <f>((D76+E76+F76)/3)*(1+Parâmetros!G21)</f>
        <v>0</v>
      </c>
    </row>
    <row r="77" spans="1:7" ht="30.75" thickBot="1">
      <c r="A77" s="244" t="s">
        <v>484</v>
      </c>
      <c r="B77" s="230">
        <v>0</v>
      </c>
      <c r="C77" s="230">
        <v>0</v>
      </c>
      <c r="D77" s="230">
        <v>0</v>
      </c>
      <c r="E77" s="281">
        <f>((B77+C77+D77)/3)*(1+Parâmetros!E21)</f>
        <v>0</v>
      </c>
      <c r="F77" s="281">
        <f>((C77+D77+E77)/3)*(1+Parâmetros!F21)</f>
        <v>0</v>
      </c>
      <c r="G77" s="281">
        <f>((D77+E77+F77)/3)*(1+Parâmetros!G21)</f>
        <v>0</v>
      </c>
    </row>
    <row r="78" spans="1:7" ht="15">
      <c r="A78" s="241" t="s">
        <v>467</v>
      </c>
      <c r="B78" s="242">
        <f aca="true" t="shared" si="7" ref="B78:G78">SUM(B61:B77)</f>
        <v>0</v>
      </c>
      <c r="C78" s="242">
        <f t="shared" si="7"/>
        <v>0</v>
      </c>
      <c r="D78" s="242">
        <f t="shared" si="7"/>
        <v>0</v>
      </c>
      <c r="E78" s="242">
        <f t="shared" si="7"/>
        <v>0</v>
      </c>
      <c r="F78" s="242">
        <f t="shared" si="7"/>
        <v>0</v>
      </c>
      <c r="G78" s="242">
        <f t="shared" si="7"/>
        <v>0</v>
      </c>
    </row>
    <row r="80" spans="1:7" ht="15">
      <c r="A80" s="245" t="s">
        <v>485</v>
      </c>
      <c r="B80" s="246">
        <f aca="true" t="shared" si="8" ref="B80:G80">B36+B57-B78</f>
        <v>7142266.084000014</v>
      </c>
      <c r="C80" s="246">
        <f t="shared" si="8"/>
        <v>-5074415.582000002</v>
      </c>
      <c r="D80" s="246">
        <f t="shared" si="8"/>
        <v>-2426500</v>
      </c>
      <c r="E80" s="246">
        <f t="shared" si="8"/>
        <v>-3643644.116107002</v>
      </c>
      <c r="F80" s="246">
        <f t="shared" si="8"/>
        <v>398188.7071573734</v>
      </c>
      <c r="G80" s="246">
        <f t="shared" si="8"/>
        <v>940020.9987288266</v>
      </c>
    </row>
  </sheetData>
  <sheetProtection/>
  <mergeCells count="7">
    <mergeCell ref="A59:A60"/>
    <mergeCell ref="A1:I1"/>
    <mergeCell ref="A2:I2"/>
    <mergeCell ref="A3:I3"/>
    <mergeCell ref="A5:A6"/>
    <mergeCell ref="A21:A22"/>
    <mergeCell ref="A38:A39"/>
  </mergeCells>
  <printOptions/>
  <pageMargins left="0.511811024" right="0.511811024" top="0.787401575" bottom="0.787401575" header="0.31496062" footer="0.3149606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Plan11"/>
  <dimension ref="A1:M22"/>
  <sheetViews>
    <sheetView view="pageBreakPreview" zoomScaleNormal="80" zoomScaleSheetLayoutView="100" workbookViewId="0" topLeftCell="A1">
      <selection activeCell="B19" sqref="B19"/>
    </sheetView>
  </sheetViews>
  <sheetFormatPr defaultColWidth="9.140625" defaultRowHeight="12.75"/>
  <cols>
    <col min="1" max="1" width="37.8515625" style="89" customWidth="1"/>
    <col min="2" max="2" width="16.00390625" style="89" customWidth="1"/>
    <col min="3" max="3" width="14.7109375" style="89" customWidth="1"/>
    <col min="4" max="4" width="7.28125" style="89" customWidth="1"/>
    <col min="5" max="5" width="9.7109375" style="89" customWidth="1"/>
    <col min="6" max="6" width="15.421875" style="89" customWidth="1"/>
    <col min="7" max="7" width="14.00390625" style="89" customWidth="1"/>
    <col min="8" max="8" width="7.28125" style="89" customWidth="1"/>
    <col min="9" max="9" width="11.57421875" style="89" customWidth="1"/>
    <col min="10" max="10" width="14.57421875" style="89" customWidth="1"/>
    <col min="11" max="11" width="14.8515625" style="89" customWidth="1"/>
    <col min="12" max="12" width="5.28125" style="89" customWidth="1"/>
    <col min="13" max="13" width="11.421875" style="89" customWidth="1"/>
    <col min="14" max="16384" width="9.140625" style="89" customWidth="1"/>
  </cols>
  <sheetData>
    <row r="1" spans="1:13" ht="12.75">
      <c r="A1" s="418" t="str">
        <f>Parâmetros!A7</f>
        <v>Município de :</v>
      </c>
      <c r="B1" s="415"/>
      <c r="C1" s="415"/>
      <c r="D1" s="415"/>
      <c r="E1" s="415"/>
      <c r="F1" s="415"/>
      <c r="G1" s="415"/>
      <c r="H1" s="415"/>
      <c r="I1" s="415"/>
      <c r="J1" s="415"/>
      <c r="K1" s="415"/>
      <c r="L1" s="415"/>
      <c r="M1" s="416"/>
    </row>
    <row r="2" spans="1:13" s="11" customFormat="1" ht="12.75">
      <c r="A2" s="414" t="s">
        <v>36</v>
      </c>
      <c r="B2" s="415"/>
      <c r="C2" s="415"/>
      <c r="D2" s="415"/>
      <c r="E2" s="415"/>
      <c r="F2" s="415"/>
      <c r="G2" s="415"/>
      <c r="H2" s="415"/>
      <c r="I2" s="415"/>
      <c r="J2" s="415"/>
      <c r="K2" s="415"/>
      <c r="L2" s="415"/>
      <c r="M2" s="416"/>
    </row>
    <row r="3" spans="1:13" ht="12.75">
      <c r="A3" s="414" t="s">
        <v>384</v>
      </c>
      <c r="B3" s="415"/>
      <c r="C3" s="415"/>
      <c r="D3" s="415"/>
      <c r="E3" s="415"/>
      <c r="F3" s="415"/>
      <c r="G3" s="415"/>
      <c r="H3" s="415"/>
      <c r="I3" s="415"/>
      <c r="J3" s="415"/>
      <c r="K3" s="415"/>
      <c r="L3" s="415"/>
      <c r="M3" s="416"/>
    </row>
    <row r="4" spans="1:13" ht="12.75">
      <c r="A4" s="419" t="s">
        <v>385</v>
      </c>
      <c r="B4" s="420"/>
      <c r="C4" s="420"/>
      <c r="D4" s="420"/>
      <c r="E4" s="420"/>
      <c r="F4" s="420"/>
      <c r="G4" s="420"/>
      <c r="H4" s="420"/>
      <c r="I4" s="420"/>
      <c r="J4" s="420"/>
      <c r="K4" s="420"/>
      <c r="L4" s="420"/>
      <c r="M4" s="421"/>
    </row>
    <row r="5" spans="1:13" s="11" customFormat="1" ht="17.25" customHeight="1">
      <c r="A5" s="414" t="s">
        <v>541</v>
      </c>
      <c r="B5" s="415"/>
      <c r="C5" s="415"/>
      <c r="D5" s="415"/>
      <c r="E5" s="415"/>
      <c r="F5" s="415"/>
      <c r="G5" s="415"/>
      <c r="H5" s="415"/>
      <c r="I5" s="415"/>
      <c r="J5" s="415"/>
      <c r="K5" s="415"/>
      <c r="L5" s="415"/>
      <c r="M5" s="416"/>
    </row>
    <row r="6" spans="1:13" ht="12.75">
      <c r="A6" s="425" t="s">
        <v>398</v>
      </c>
      <c r="B6" s="426"/>
      <c r="C6" s="426"/>
      <c r="D6" s="427"/>
      <c r="E6" s="215"/>
      <c r="F6" s="417"/>
      <c r="G6" s="417"/>
      <c r="H6" s="417"/>
      <c r="I6" s="215"/>
      <c r="J6" s="401">
        <v>1</v>
      </c>
      <c r="K6" s="402"/>
      <c r="L6" s="402"/>
      <c r="M6" s="402"/>
    </row>
    <row r="7" spans="1:13" s="12" customFormat="1" ht="12.75">
      <c r="A7" s="404" t="s">
        <v>56</v>
      </c>
      <c r="B7" s="405">
        <f>Parâmetros!E10</f>
        <v>2021</v>
      </c>
      <c r="C7" s="406"/>
      <c r="D7" s="406"/>
      <c r="E7" s="407"/>
      <c r="F7" s="422">
        <f>B7+1</f>
        <v>2022</v>
      </c>
      <c r="G7" s="423"/>
      <c r="H7" s="423"/>
      <c r="I7" s="424"/>
      <c r="J7" s="404">
        <f>F7+1</f>
        <v>2023</v>
      </c>
      <c r="K7" s="404"/>
      <c r="L7" s="404"/>
      <c r="M7" s="404"/>
    </row>
    <row r="8" spans="1:13" ht="15.75" customHeight="1">
      <c r="A8" s="404"/>
      <c r="B8" s="408" t="s">
        <v>353</v>
      </c>
      <c r="C8" s="411" t="s">
        <v>400</v>
      </c>
      <c r="D8" s="121" t="s">
        <v>58</v>
      </c>
      <c r="E8" s="121" t="s">
        <v>354</v>
      </c>
      <c r="F8" s="408" t="s">
        <v>401</v>
      </c>
      <c r="G8" s="411" t="s">
        <v>402</v>
      </c>
      <c r="H8" s="121" t="s">
        <v>58</v>
      </c>
      <c r="I8" s="121" t="s">
        <v>354</v>
      </c>
      <c r="J8" s="408" t="s">
        <v>403</v>
      </c>
      <c r="K8" s="408" t="s">
        <v>402</v>
      </c>
      <c r="L8" s="251" t="s">
        <v>58</v>
      </c>
      <c r="M8" s="121" t="s">
        <v>354</v>
      </c>
    </row>
    <row r="9" spans="1:13" s="11" customFormat="1" ht="15.75" customHeight="1">
      <c r="A9" s="404"/>
      <c r="B9" s="409"/>
      <c r="C9" s="412"/>
      <c r="D9" s="121" t="s">
        <v>59</v>
      </c>
      <c r="E9" s="121" t="s">
        <v>355</v>
      </c>
      <c r="F9" s="409"/>
      <c r="G9" s="412"/>
      <c r="H9" s="121" t="s">
        <v>60</v>
      </c>
      <c r="I9" s="121" t="s">
        <v>372</v>
      </c>
      <c r="J9" s="409"/>
      <c r="K9" s="409"/>
      <c r="L9" s="251" t="s">
        <v>61</v>
      </c>
      <c r="M9" s="121" t="s">
        <v>373</v>
      </c>
    </row>
    <row r="10" spans="1:13" s="11" customFormat="1" ht="15.75" customHeight="1">
      <c r="A10" s="404"/>
      <c r="B10" s="410"/>
      <c r="C10" s="413"/>
      <c r="D10" s="121" t="s">
        <v>62</v>
      </c>
      <c r="E10" s="121" t="s">
        <v>62</v>
      </c>
      <c r="F10" s="410"/>
      <c r="G10" s="413"/>
      <c r="H10" s="121" t="s">
        <v>62</v>
      </c>
      <c r="I10" s="121" t="s">
        <v>62</v>
      </c>
      <c r="J10" s="410"/>
      <c r="K10" s="410"/>
      <c r="L10" s="251" t="s">
        <v>62</v>
      </c>
      <c r="M10" s="121" t="s">
        <v>62</v>
      </c>
    </row>
    <row r="11" spans="1:13" s="11" customFormat="1" ht="12.75">
      <c r="A11" s="252" t="s">
        <v>63</v>
      </c>
      <c r="B11" s="213">
        <f>Projeções!G110</f>
        <v>79845220.82257092</v>
      </c>
      <c r="C11" s="213">
        <f>B11/(1+Parâmetros!E11)</f>
        <v>77497059.90737739</v>
      </c>
      <c r="D11" s="398" t="s">
        <v>544</v>
      </c>
      <c r="E11" s="253">
        <f>B11/RCL!D14</f>
        <v>1.1150805167529139</v>
      </c>
      <c r="F11" s="213">
        <f>Projeções!H110</f>
        <v>81675557.93566059</v>
      </c>
      <c r="G11" s="213">
        <f>F11/((1+Parâmetros!E11)*(1+Parâmetros!F11))</f>
        <v>76652068.07289748</v>
      </c>
      <c r="H11" s="398" t="s">
        <v>544</v>
      </c>
      <c r="I11" s="253">
        <f>F11/RCL!E14</f>
        <v>1.0573617552282284</v>
      </c>
      <c r="J11" s="213">
        <f>Projeções!I110</f>
        <v>87975079.32351223</v>
      </c>
      <c r="K11" s="213">
        <f>J11/((1+Parâmetros!E11)*(1+Parâmetros!F11)*(1+Parâmetros!G11))</f>
        <v>79903353.06647815</v>
      </c>
      <c r="L11" s="398" t="s">
        <v>545</v>
      </c>
      <c r="M11" s="253">
        <f>J11/RCL!F14</f>
        <v>1.04901145748928</v>
      </c>
    </row>
    <row r="12" spans="1:13" s="11" customFormat="1" ht="12.75">
      <c r="A12" s="252" t="s">
        <v>113</v>
      </c>
      <c r="B12" s="213">
        <f>'RPrim-Nom'!E19</f>
        <v>74669063.48492682</v>
      </c>
      <c r="C12" s="213">
        <f>B12/(1+Parâmetros!E11)</f>
        <v>72473127.71515755</v>
      </c>
      <c r="D12" s="399"/>
      <c r="E12" s="253">
        <f>B12/RCL!D14</f>
        <v>1.0427927562659023</v>
      </c>
      <c r="F12" s="213">
        <f>'RPrim-Nom'!F19</f>
        <v>80488821.46910429</v>
      </c>
      <c r="G12" s="213">
        <f>F12/((1+Parâmetros!E11)*(1+Parâmetros!F11))</f>
        <v>75538322.33649589</v>
      </c>
      <c r="H12" s="399"/>
      <c r="I12" s="253">
        <f>F12/RCL!E14</f>
        <v>1.0419984104897722</v>
      </c>
      <c r="J12" s="213">
        <f>'RPrim-Nom'!G19</f>
        <v>87277397.14024273</v>
      </c>
      <c r="K12" s="213">
        <f>J12/((1+Parâmetros!E11)*(1+Parâmetros!F11)*(1+Parâmetros!G11))</f>
        <v>79269683.32447116</v>
      </c>
      <c r="L12" s="399"/>
      <c r="M12" s="253">
        <f>J12/RCL!F14</f>
        <v>1.0406923220072362</v>
      </c>
    </row>
    <row r="13" spans="1:13" s="11" customFormat="1" ht="12.75">
      <c r="A13" s="252" t="s">
        <v>64</v>
      </c>
      <c r="B13" s="213">
        <f>Projeções!G152</f>
        <v>79845220.82257092</v>
      </c>
      <c r="C13" s="213">
        <f>B13/(1+Parâmetros!E11)</f>
        <v>77497059.90737739</v>
      </c>
      <c r="D13" s="399"/>
      <c r="E13" s="253">
        <f>B13/RCL!D14</f>
        <v>1.1150805167529139</v>
      </c>
      <c r="F13" s="213">
        <f>Projeções!H152</f>
        <v>81675557.93566059</v>
      </c>
      <c r="G13" s="213">
        <f>F13/((1+Parâmetros!E11)*(1+Parâmetros!F11))</f>
        <v>76652068.07289748</v>
      </c>
      <c r="H13" s="399"/>
      <c r="I13" s="253">
        <f>F13/RCL!E14</f>
        <v>1.0573617552282284</v>
      </c>
      <c r="J13" s="213">
        <f>Projeções!I152</f>
        <v>87975079.32351223</v>
      </c>
      <c r="K13" s="213">
        <f>J13/((1+Parâmetros!E11)*(1+Parâmetros!F11)*(1+Parâmetros!G11))</f>
        <v>79903353.06647815</v>
      </c>
      <c r="L13" s="399"/>
      <c r="M13" s="253">
        <f>J13/RCL!F14</f>
        <v>1.04901145748928</v>
      </c>
    </row>
    <row r="14" spans="1:13" s="11" customFormat="1" ht="12.75">
      <c r="A14" s="252" t="s">
        <v>114</v>
      </c>
      <c r="B14" s="213">
        <f>'RPrim-Nom'!E35</f>
        <v>78312707.60103382</v>
      </c>
      <c r="C14" s="213">
        <f>B14/(1+Parâmetros!E11)</f>
        <v>76009616.22928645</v>
      </c>
      <c r="D14" s="399"/>
      <c r="E14" s="253">
        <f>B14/RCL!D14</f>
        <v>1.0936781633321668</v>
      </c>
      <c r="F14" s="213">
        <f>'RPrim-Nom'!F35</f>
        <v>80090632.76194692</v>
      </c>
      <c r="G14" s="213">
        <f>F14/((1+Parâmetros!E11)*(1+Parâmetros!F11))</f>
        <v>75164624.39480653</v>
      </c>
      <c r="H14" s="399"/>
      <c r="I14" s="253">
        <f>F14/RCL!E14</f>
        <v>1.0368435083262186</v>
      </c>
      <c r="J14" s="213">
        <f>'RPrim-Nom'!G35</f>
        <v>86337376.1415139</v>
      </c>
      <c r="K14" s="213">
        <f>J14/((1+Parâmetros!E11)*(1+Parâmetros!F11)*(1+Parâmetros!G11))</f>
        <v>78415909.38838722</v>
      </c>
      <c r="L14" s="399"/>
      <c r="M14" s="253">
        <f>J14/RCL!F14</f>
        <v>1.0294835478233462</v>
      </c>
    </row>
    <row r="15" spans="1:13" s="11" customFormat="1" ht="12.75">
      <c r="A15" s="252" t="s">
        <v>65</v>
      </c>
      <c r="B15" s="213">
        <f>B12-B14</f>
        <v>-3643644.116107002</v>
      </c>
      <c r="C15" s="213">
        <f>B15/(1+Parâmetros!E11)</f>
        <v>-3536488.5141288964</v>
      </c>
      <c r="D15" s="399"/>
      <c r="E15" s="253">
        <f>B15/RCL!D14</f>
        <v>-0.05088540706626463</v>
      </c>
      <c r="F15" s="213">
        <f>F12-F14</f>
        <v>398188.7071573734</v>
      </c>
      <c r="G15" s="213">
        <f>F15/((1+Parâmetros!E11)*(1+Parâmetros!F11))</f>
        <v>373697.941689355</v>
      </c>
      <c r="H15" s="399"/>
      <c r="I15" s="253">
        <f>F15/RCL!E14</f>
        <v>0.0051549021635535425</v>
      </c>
      <c r="J15" s="213">
        <f>J12-J14</f>
        <v>940020.9987288266</v>
      </c>
      <c r="K15" s="213">
        <f>J15/((1+Parâmetros!E11)*(1+Parâmetros!F11)*(1+Parâmetros!G11))</f>
        <v>853773.9360839509</v>
      </c>
      <c r="L15" s="399"/>
      <c r="M15" s="253">
        <f>J15/RCL!F14</f>
        <v>0.011208774183889957</v>
      </c>
    </row>
    <row r="16" spans="1:13" s="11" customFormat="1" ht="12.75">
      <c r="A16" s="252" t="s">
        <v>66</v>
      </c>
      <c r="B16" s="213">
        <f>'RPrim-Nom'!E80</f>
        <v>-3643644.116107002</v>
      </c>
      <c r="C16" s="213">
        <f>B16/(1+Parâmetros!E11)</f>
        <v>-3536488.5141288964</v>
      </c>
      <c r="D16" s="399"/>
      <c r="E16" s="253">
        <f>B16/RCL!D14</f>
        <v>-0.05088540706626463</v>
      </c>
      <c r="F16" s="213">
        <f>'RPrim-Nom'!F80</f>
        <v>398188.7071573734</v>
      </c>
      <c r="G16" s="213">
        <f>F16/((1+Parâmetros!E11)*(1+Parâmetros!F11))</f>
        <v>373697.941689355</v>
      </c>
      <c r="H16" s="399"/>
      <c r="I16" s="253">
        <f>F16/RCL!E14</f>
        <v>0.0051549021635535425</v>
      </c>
      <c r="J16" s="213">
        <f>'RPrim-Nom'!G80</f>
        <v>940020.9987288266</v>
      </c>
      <c r="K16" s="213">
        <f>J16/((1+Parâmetros!E11)*(1+Parâmetros!F11)*(1+Parâmetros!G11))</f>
        <v>853773.9360839509</v>
      </c>
      <c r="L16" s="399"/>
      <c r="M16" s="253">
        <f>J16/RCL!F14</f>
        <v>0.011208774183889957</v>
      </c>
    </row>
    <row r="17" spans="1:13" s="11" customFormat="1" ht="12.75">
      <c r="A17" s="252" t="s">
        <v>67</v>
      </c>
      <c r="B17" s="213">
        <f>Dívida!E7</f>
        <v>17236471.30333333</v>
      </c>
      <c r="C17" s="213">
        <f>B17/(1+Parâmetros!E11)</f>
        <v>16729565.46960432</v>
      </c>
      <c r="D17" s="399"/>
      <c r="E17" s="253">
        <f>B17/RCL!D14</f>
        <v>0.2407163901597541</v>
      </c>
      <c r="F17" s="213">
        <f>Dívida!F7</f>
        <v>20058040.40444444</v>
      </c>
      <c r="G17" s="213">
        <f>F17/((1+Parâmetros!E11)*(1+Parâmetros!F11))</f>
        <v>18824362.114569843</v>
      </c>
      <c r="H17" s="399"/>
      <c r="I17" s="253">
        <f>F17/RCL!E14</f>
        <v>0.25966893088369286</v>
      </c>
      <c r="J17" s="213">
        <f>Dívida!G7</f>
        <v>20672671.419259258</v>
      </c>
      <c r="K17" s="213">
        <f>J17/((1+Parâmetros!E11)*(1+Parâmetros!F11)*(1+Parâmetros!G11))</f>
        <v>18775950.825416308</v>
      </c>
      <c r="L17" s="399"/>
      <c r="M17" s="253">
        <f>J17/RCL!F14</f>
        <v>0.24650013779434432</v>
      </c>
    </row>
    <row r="18" spans="1:13" s="11" customFormat="1" ht="12.75">
      <c r="A18" s="252" t="s">
        <v>68</v>
      </c>
      <c r="B18" s="213">
        <f>Dívida!E15</f>
        <v>11552602.799999997</v>
      </c>
      <c r="C18" s="213">
        <f>B18/(1+Parâmetros!E11)</f>
        <v>11212853.343686301</v>
      </c>
      <c r="D18" s="399"/>
      <c r="E18" s="253">
        <f>B18/RCL!D14</f>
        <v>0.1613381761281773</v>
      </c>
      <c r="F18" s="213">
        <f>Dívida!F15</f>
        <v>13477894.16333333</v>
      </c>
      <c r="G18" s="213">
        <f>F18/((1+Parâmetros!E11)*(1+Parâmetros!F11))</f>
        <v>12648930.561343197</v>
      </c>
      <c r="H18" s="399"/>
      <c r="I18" s="253">
        <f>F18/RCL!E14</f>
        <v>0.17448316472534625</v>
      </c>
      <c r="J18" s="213">
        <f>Dívida!G15</f>
        <v>14087803.124444442</v>
      </c>
      <c r="K18" s="213">
        <f>J18/((1+Parâmetros!E11)*(1+Parâmetros!F11)*(1+Parâmetros!G11))</f>
        <v>12795245.149414416</v>
      </c>
      <c r="L18" s="399"/>
      <c r="M18" s="253">
        <f>J18/RCL!F14</f>
        <v>0.1679824218634817</v>
      </c>
    </row>
    <row r="19" spans="1:13" s="11" customFormat="1" ht="12.75">
      <c r="A19" s="252" t="s">
        <v>171</v>
      </c>
      <c r="B19" s="213">
        <v>0</v>
      </c>
      <c r="C19" s="213">
        <f>B19/(1+Parâmetros!E11)</f>
        <v>0</v>
      </c>
      <c r="D19" s="399"/>
      <c r="E19" s="253">
        <f>B19/RCL!D14</f>
        <v>0</v>
      </c>
      <c r="F19" s="213">
        <v>0</v>
      </c>
      <c r="G19" s="213">
        <f>F19/((1+Parâmetros!E11)*(1+Parâmetros!F11))</f>
        <v>0</v>
      </c>
      <c r="H19" s="399"/>
      <c r="I19" s="253">
        <f>F19/RCL!E14</f>
        <v>0</v>
      </c>
      <c r="J19" s="213">
        <v>0</v>
      </c>
      <c r="K19" s="213">
        <f>J19/((1+Parâmetros!E11)*(1+Parâmetros!F11)*(1+Parâmetros!G11))</f>
        <v>0</v>
      </c>
      <c r="L19" s="399"/>
      <c r="M19" s="253">
        <f>J19/RCL!F14</f>
        <v>0</v>
      </c>
    </row>
    <row r="20" spans="1:13" s="11" customFormat="1" ht="12.75">
      <c r="A20" s="252" t="s">
        <v>172</v>
      </c>
      <c r="B20" s="213">
        <v>0</v>
      </c>
      <c r="C20" s="213">
        <f>B20/(1+Parâmetros!E11)</f>
        <v>0</v>
      </c>
      <c r="D20" s="399"/>
      <c r="E20" s="253">
        <f>B20/RCL!D14</f>
        <v>0</v>
      </c>
      <c r="F20" s="213">
        <v>0</v>
      </c>
      <c r="G20" s="213">
        <f>F20/((1+Parâmetros!E11)*(1+Parâmetros!F11))</f>
        <v>0</v>
      </c>
      <c r="H20" s="399"/>
      <c r="I20" s="253">
        <f>F20/RCL!E14</f>
        <v>0</v>
      </c>
      <c r="J20" s="213">
        <v>0</v>
      </c>
      <c r="K20" s="213">
        <f>J20/((1+Parâmetros!E11)*(1+Parâmetros!F11)*(1+Parâmetros!G11))</f>
        <v>0</v>
      </c>
      <c r="L20" s="399"/>
      <c r="M20" s="253">
        <f>J20/RCL!F14</f>
        <v>0</v>
      </c>
    </row>
    <row r="21" spans="1:13" s="11" customFormat="1" ht="12.75">
      <c r="A21" s="252" t="s">
        <v>173</v>
      </c>
      <c r="B21" s="213">
        <v>0</v>
      </c>
      <c r="C21" s="213">
        <f>B21/(1+Parâmetros!E11)</f>
        <v>0</v>
      </c>
      <c r="D21" s="400"/>
      <c r="E21" s="253">
        <f>B21/RCL!D14</f>
        <v>0</v>
      </c>
      <c r="F21" s="213">
        <v>0</v>
      </c>
      <c r="G21" s="213">
        <f>F21/((1+Parâmetros!E11)*(1+Parâmetros!F11))</f>
        <v>0</v>
      </c>
      <c r="H21" s="400"/>
      <c r="I21" s="253">
        <f>F21/RCL!E14</f>
        <v>0</v>
      </c>
      <c r="J21" s="213">
        <v>0</v>
      </c>
      <c r="K21" s="213">
        <f>J21/((1+Parâmetros!E11)*(1+Parâmetros!F11)*(1+Parâmetros!G11))</f>
        <v>0</v>
      </c>
      <c r="L21" s="400"/>
      <c r="M21" s="253">
        <f>J21/RCL!F14</f>
        <v>0</v>
      </c>
    </row>
    <row r="22" spans="1:13" ht="12.75">
      <c r="A22" s="403" t="s">
        <v>399</v>
      </c>
      <c r="B22" s="403"/>
      <c r="C22" s="403"/>
      <c r="D22" s="403"/>
      <c r="E22" s="403"/>
      <c r="F22" s="403"/>
      <c r="G22" s="403"/>
      <c r="H22" s="403"/>
      <c r="I22" s="403"/>
      <c r="J22" s="403"/>
      <c r="K22" s="403"/>
      <c r="L22" s="403"/>
      <c r="M22" s="403"/>
    </row>
    <row r="23" s="90" customFormat="1" ht="15" customHeight="1"/>
  </sheetData>
  <sheetProtection/>
  <mergeCells count="22">
    <mergeCell ref="A1:M1"/>
    <mergeCell ref="A2:M2"/>
    <mergeCell ref="A3:M3"/>
    <mergeCell ref="A4:M4"/>
    <mergeCell ref="F7:I7"/>
    <mergeCell ref="A6:D6"/>
    <mergeCell ref="K8:K10"/>
    <mergeCell ref="A5:M5"/>
    <mergeCell ref="F8:F10"/>
    <mergeCell ref="G8:G10"/>
    <mergeCell ref="J7:M7"/>
    <mergeCell ref="F6:H6"/>
    <mergeCell ref="D11:D21"/>
    <mergeCell ref="H11:H21"/>
    <mergeCell ref="J6:M6"/>
    <mergeCell ref="L11:L21"/>
    <mergeCell ref="A22:M22"/>
    <mergeCell ref="A7:A10"/>
    <mergeCell ref="B7:E7"/>
    <mergeCell ref="B8:B10"/>
    <mergeCell ref="C8:C10"/>
    <mergeCell ref="J8:J10"/>
  </mergeCells>
  <printOptions/>
  <pageMargins left="0.787401575" right="0.787401575" top="0.984251969" bottom="0.984251969" header="0.492125985" footer="0.492125985"/>
  <pageSetup horizontalDpi="300" verticalDpi="300" orientation="portrait" paperSize="9" scale="44" r:id="rId2"/>
  <drawing r:id="rId1"/>
</worksheet>
</file>

<file path=xl/worksheets/sheet8.xml><?xml version="1.0" encoding="utf-8"?>
<worksheet xmlns="http://schemas.openxmlformats.org/spreadsheetml/2006/main" xmlns:r="http://schemas.openxmlformats.org/officeDocument/2006/relationships">
  <sheetPr codeName="Plan12"/>
  <dimension ref="A1:I19"/>
  <sheetViews>
    <sheetView view="pageBreakPreview" zoomScaleNormal="90" zoomScaleSheetLayoutView="100" zoomScalePageLayoutView="0" workbookViewId="0" topLeftCell="A4">
      <selection activeCell="E17" sqref="E17"/>
    </sheetView>
  </sheetViews>
  <sheetFormatPr defaultColWidth="9.140625" defaultRowHeight="12.75"/>
  <cols>
    <col min="1" max="1" width="20.7109375" style="11" customWidth="1"/>
    <col min="2" max="2" width="17.28125" style="11" customWidth="1"/>
    <col min="3" max="3" width="9.7109375" style="11" customWidth="1"/>
    <col min="4" max="4" width="10.57421875" style="11" customWidth="1"/>
    <col min="5" max="5" width="17.28125" style="11" customWidth="1"/>
    <col min="6" max="6" width="9.7109375" style="11" customWidth="1"/>
    <col min="7" max="7" width="10.57421875" style="11" customWidth="1"/>
    <col min="8" max="8" width="16.8515625" style="11" customWidth="1"/>
    <col min="9" max="9" width="10.140625" style="11" customWidth="1"/>
    <col min="10" max="16384" width="9.140625" style="11" customWidth="1"/>
  </cols>
  <sheetData>
    <row r="1" spans="1:9" ht="12.75">
      <c r="A1" s="418" t="str">
        <f>Parâmetros!A7</f>
        <v>Município de :</v>
      </c>
      <c r="B1" s="415"/>
      <c r="C1" s="415"/>
      <c r="D1" s="415"/>
      <c r="E1" s="415"/>
      <c r="F1" s="415"/>
      <c r="G1" s="415"/>
      <c r="H1" s="415"/>
      <c r="I1" s="416"/>
    </row>
    <row r="2" spans="1:9" ht="12.75">
      <c r="A2" s="414" t="s">
        <v>36</v>
      </c>
      <c r="B2" s="415"/>
      <c r="C2" s="415"/>
      <c r="D2" s="415"/>
      <c r="E2" s="415"/>
      <c r="F2" s="415"/>
      <c r="G2" s="415"/>
      <c r="H2" s="415"/>
      <c r="I2" s="416"/>
    </row>
    <row r="3" spans="1:9" ht="12.75">
      <c r="A3" s="414" t="str">
        <f>'Metas Cons'!A3:M3</f>
        <v>ANEXO DE METAS FISCAIS</v>
      </c>
      <c r="B3" s="415"/>
      <c r="C3" s="415"/>
      <c r="D3" s="415"/>
      <c r="E3" s="415"/>
      <c r="F3" s="415"/>
      <c r="G3" s="415"/>
      <c r="H3" s="415"/>
      <c r="I3" s="416"/>
    </row>
    <row r="4" spans="1:9" ht="12.75">
      <c r="A4" s="419" t="s">
        <v>386</v>
      </c>
      <c r="B4" s="420"/>
      <c r="C4" s="420"/>
      <c r="D4" s="420"/>
      <c r="E4" s="420"/>
      <c r="F4" s="420"/>
      <c r="G4" s="420"/>
      <c r="H4" s="420"/>
      <c r="I4" s="421"/>
    </row>
    <row r="5" spans="1:9" ht="12.75">
      <c r="A5" s="414" t="s">
        <v>541</v>
      </c>
      <c r="B5" s="415"/>
      <c r="C5" s="415"/>
      <c r="D5" s="415"/>
      <c r="E5" s="415"/>
      <c r="F5" s="415"/>
      <c r="G5" s="415"/>
      <c r="H5" s="415"/>
      <c r="I5" s="416"/>
    </row>
    <row r="6" spans="1:9" ht="12.75">
      <c r="A6" s="414"/>
      <c r="B6" s="415"/>
      <c r="C6" s="415"/>
      <c r="D6" s="415"/>
      <c r="E6" s="415"/>
      <c r="F6" s="415"/>
      <c r="G6" s="415"/>
      <c r="H6" s="415"/>
      <c r="I6" s="416"/>
    </row>
    <row r="7" spans="1:9" ht="12.75" customHeight="1">
      <c r="A7" s="438" t="s">
        <v>397</v>
      </c>
      <c r="B7" s="439"/>
      <c r="C7" s="212"/>
      <c r="D7" s="212"/>
      <c r="E7" s="212"/>
      <c r="F7" s="212"/>
      <c r="G7" s="212"/>
      <c r="H7" s="401">
        <v>1</v>
      </c>
      <c r="I7" s="402"/>
    </row>
    <row r="8" spans="1:9" ht="10.5" customHeight="1">
      <c r="A8" s="431" t="s">
        <v>56</v>
      </c>
      <c r="B8" s="411" t="s">
        <v>108</v>
      </c>
      <c r="C8" s="411" t="s">
        <v>58</v>
      </c>
      <c r="D8" s="411" t="s">
        <v>354</v>
      </c>
      <c r="E8" s="411" t="s">
        <v>109</v>
      </c>
      <c r="F8" s="411" t="s">
        <v>58</v>
      </c>
      <c r="G8" s="411" t="s">
        <v>354</v>
      </c>
      <c r="H8" s="434" t="s">
        <v>69</v>
      </c>
      <c r="I8" s="435"/>
    </row>
    <row r="9" spans="1:9" ht="12.75" customHeight="1">
      <c r="A9" s="432"/>
      <c r="B9" s="412"/>
      <c r="C9" s="412"/>
      <c r="D9" s="412"/>
      <c r="E9" s="412"/>
      <c r="F9" s="412"/>
      <c r="G9" s="412"/>
      <c r="H9" s="436"/>
      <c r="I9" s="437"/>
    </row>
    <row r="10" spans="1:9" ht="22.5" customHeight="1">
      <c r="A10" s="433"/>
      <c r="B10" s="255" t="s">
        <v>542</v>
      </c>
      <c r="C10" s="413"/>
      <c r="D10" s="413"/>
      <c r="E10" s="256" t="s">
        <v>543</v>
      </c>
      <c r="F10" s="413"/>
      <c r="G10" s="413"/>
      <c r="H10" s="257" t="s">
        <v>110</v>
      </c>
      <c r="I10" s="254" t="s">
        <v>70</v>
      </c>
    </row>
    <row r="11" spans="1:9" ht="12.75">
      <c r="A11" s="252" t="s">
        <v>39</v>
      </c>
      <c r="B11" s="213">
        <v>70700567.27</v>
      </c>
      <c r="C11" s="428" t="s">
        <v>546</v>
      </c>
      <c r="D11" s="287">
        <f>B11/RCL!B14</f>
        <v>1.0828075565731792</v>
      </c>
      <c r="E11" s="258">
        <f>Projeções!E110-Projeções!E98-Projeções!E101</f>
        <v>77886510.69799998</v>
      </c>
      <c r="F11" s="428" t="s">
        <v>546</v>
      </c>
      <c r="G11" s="253">
        <f>E11/RCL!B14</f>
        <v>1.1928631635562286</v>
      </c>
      <c r="H11" s="288">
        <f aca="true" t="shared" si="0" ref="H11:H18">E11-B11</f>
        <v>7185943.427999988</v>
      </c>
      <c r="I11" s="289">
        <f aca="true" t="shared" si="1" ref="I11:I18">IF(B11=0,"-",(H11/B11))</f>
        <v>0.10163911981862078</v>
      </c>
    </row>
    <row r="12" spans="1:9" ht="12.75">
      <c r="A12" s="252" t="s">
        <v>115</v>
      </c>
      <c r="B12" s="213">
        <v>70397005.92</v>
      </c>
      <c r="C12" s="429"/>
      <c r="D12" s="287">
        <f>B12/RCL!B14</f>
        <v>1.0781583926929479</v>
      </c>
      <c r="E12" s="258">
        <f>E11-Projeções!E25-Projeções!E80-Projeções!E81-Projeções!E86</f>
        <v>67163524.328</v>
      </c>
      <c r="F12" s="429"/>
      <c r="G12" s="253">
        <f>E12/RCL!B14</f>
        <v>1.0286363246664365</v>
      </c>
      <c r="H12" s="288">
        <f t="shared" si="0"/>
        <v>-3233481.5920000076</v>
      </c>
      <c r="I12" s="289">
        <f t="shared" si="1"/>
        <v>-0.04593208972089771</v>
      </c>
    </row>
    <row r="13" spans="1:9" ht="12.75">
      <c r="A13" s="252" t="s">
        <v>40</v>
      </c>
      <c r="B13" s="213">
        <v>70439494.51</v>
      </c>
      <c r="C13" s="429"/>
      <c r="D13" s="287">
        <f>B13/RCL!B14</f>
        <v>1.0788091224974832</v>
      </c>
      <c r="E13" s="258">
        <f>Projeções!E152-Projeções!E123-Projeções!E128-Projeções!E133-Projeções!E139-Projeções!E144-Projeções!E149</f>
        <v>73661940.97</v>
      </c>
      <c r="F13" s="429"/>
      <c r="G13" s="253">
        <f>E13/RCL!B14</f>
        <v>1.1281621830495316</v>
      </c>
      <c r="H13" s="288">
        <f t="shared" si="0"/>
        <v>3222446.4599999934</v>
      </c>
      <c r="I13" s="289">
        <f t="shared" si="1"/>
        <v>0.04574772267200918</v>
      </c>
    </row>
    <row r="14" spans="1:9" ht="12.75">
      <c r="A14" s="252" t="s">
        <v>116</v>
      </c>
      <c r="B14" s="213">
        <v>67451718.47</v>
      </c>
      <c r="C14" s="429"/>
      <c r="D14" s="287">
        <f>B14/RCL!B14</f>
        <v>1.0330501335900057</v>
      </c>
      <c r="E14" s="258">
        <f>E13-Projeções!E124-Projeções!E145-Projeções!E141</f>
        <v>72446249.91</v>
      </c>
      <c r="F14" s="429"/>
      <c r="G14" s="253">
        <f>E14/RCL!B14</f>
        <v>1.1095433866656301</v>
      </c>
      <c r="H14" s="288">
        <f t="shared" si="0"/>
        <v>4994531.439999998</v>
      </c>
      <c r="I14" s="289">
        <f t="shared" si="1"/>
        <v>0.07404602215170215</v>
      </c>
    </row>
    <row r="15" spans="1:9" ht="25.5">
      <c r="A15" s="252" t="s">
        <v>71</v>
      </c>
      <c r="B15" s="286">
        <f>B12-B14</f>
        <v>2945287.450000003</v>
      </c>
      <c r="C15" s="429"/>
      <c r="D15" s="287">
        <f>B15/RCL!B14</f>
        <v>0.04510825910294218</v>
      </c>
      <c r="E15" s="286">
        <f>E12-E14</f>
        <v>-5282725.582000002</v>
      </c>
      <c r="F15" s="429"/>
      <c r="G15" s="253">
        <f>E15/RCL!B14</f>
        <v>-0.08090706199919362</v>
      </c>
      <c r="H15" s="288">
        <f t="shared" si="0"/>
        <v>-8228013.032000005</v>
      </c>
      <c r="I15" s="289">
        <f t="shared" si="1"/>
        <v>-2.7936196964408335</v>
      </c>
    </row>
    <row r="16" spans="1:9" ht="15" customHeight="1">
      <c r="A16" s="252" t="s">
        <v>37</v>
      </c>
      <c r="B16" s="214">
        <v>2945287.45</v>
      </c>
      <c r="C16" s="429"/>
      <c r="D16" s="287">
        <f>B16/RCL!B14</f>
        <v>0.04510825910294213</v>
      </c>
      <c r="E16" s="258">
        <v>-5282725.58</v>
      </c>
      <c r="F16" s="429"/>
      <c r="G16" s="253">
        <f>E16/RCL!B14</f>
        <v>-0.08090706196856279</v>
      </c>
      <c r="H16" s="288">
        <f t="shared" si="0"/>
        <v>-8228013.03</v>
      </c>
      <c r="I16" s="289">
        <f t="shared" si="1"/>
        <v>-2.793619695761784</v>
      </c>
    </row>
    <row r="17" spans="1:9" ht="27" customHeight="1">
      <c r="A17" s="252" t="s">
        <v>72</v>
      </c>
      <c r="B17" s="214">
        <v>9552896.3</v>
      </c>
      <c r="C17" s="429"/>
      <c r="D17" s="287">
        <f>B17/RCL!B14</f>
        <v>0.14630643996528667</v>
      </c>
      <c r="E17" s="258">
        <f>Dívida!C7</f>
        <v>18214147.36</v>
      </c>
      <c r="F17" s="429"/>
      <c r="G17" s="253">
        <f>E17/RCL!B14</f>
        <v>0.2789569753044136</v>
      </c>
      <c r="H17" s="288">
        <f t="shared" si="0"/>
        <v>8661251.059999999</v>
      </c>
      <c r="I17" s="289">
        <f t="shared" si="1"/>
        <v>0.9066623135017176</v>
      </c>
    </row>
    <row r="18" spans="1:9" ht="28.5" customHeight="1">
      <c r="A18" s="252" t="s">
        <v>73</v>
      </c>
      <c r="B18" s="214">
        <v>-3842820.05</v>
      </c>
      <c r="C18" s="430"/>
      <c r="D18" s="287">
        <f>B18/RCL!B14</f>
        <v>-0.05885433100982419</v>
      </c>
      <c r="E18" s="258">
        <f>Dívida!C15</f>
        <v>11648167.280000001</v>
      </c>
      <c r="F18" s="430"/>
      <c r="G18" s="253">
        <f>E18/RCL!B14</f>
        <v>0.17839635575829882</v>
      </c>
      <c r="H18" s="288">
        <f t="shared" si="0"/>
        <v>15490987.330000002</v>
      </c>
      <c r="I18" s="289">
        <f t="shared" si="1"/>
        <v>-4.031150854956116</v>
      </c>
    </row>
    <row r="19" spans="1:9" ht="12.75">
      <c r="A19" s="403" t="s">
        <v>175</v>
      </c>
      <c r="B19" s="403"/>
      <c r="C19" s="403"/>
      <c r="D19" s="403"/>
      <c r="E19" s="403"/>
      <c r="F19" s="403"/>
      <c r="G19" s="403"/>
      <c r="H19" s="403"/>
      <c r="I19" s="403"/>
    </row>
  </sheetData>
  <sheetProtection/>
  <mergeCells count="19">
    <mergeCell ref="C11:C18"/>
    <mergeCell ref="F11:F18"/>
    <mergeCell ref="A19:I19"/>
    <mergeCell ref="H7:I7"/>
    <mergeCell ref="A8:A10"/>
    <mergeCell ref="B8:B9"/>
    <mergeCell ref="E8:E9"/>
    <mergeCell ref="H8:I9"/>
    <mergeCell ref="A7:B7"/>
    <mergeCell ref="C8:C10"/>
    <mergeCell ref="F8:F10"/>
    <mergeCell ref="D8:D10"/>
    <mergeCell ref="G8:G10"/>
    <mergeCell ref="A5:I5"/>
    <mergeCell ref="A6:I6"/>
    <mergeCell ref="A1:I1"/>
    <mergeCell ref="A2:I2"/>
    <mergeCell ref="A3:I3"/>
    <mergeCell ref="A4:I4"/>
  </mergeCells>
  <printOptions/>
  <pageMargins left="0.787401575" right="0.787401575" top="0.984251969" bottom="0.984251969" header="0.492125985" footer="0.492125985"/>
  <pageSetup horizontalDpi="300" verticalDpi="300" orientation="portrait" paperSize="9" scale="66" r:id="rId2"/>
  <drawing r:id="rId1"/>
</worksheet>
</file>

<file path=xl/worksheets/sheet9.xml><?xml version="1.0" encoding="utf-8"?>
<worksheet xmlns="http://schemas.openxmlformats.org/spreadsheetml/2006/main" xmlns:r="http://schemas.openxmlformats.org/officeDocument/2006/relationships">
  <sheetPr codeName="Plan13"/>
  <dimension ref="A1:L31"/>
  <sheetViews>
    <sheetView zoomScaleSheetLayoutView="100" zoomScalePageLayoutView="0" workbookViewId="0" topLeftCell="A10">
      <selection activeCell="B29" sqref="B29"/>
    </sheetView>
  </sheetViews>
  <sheetFormatPr defaultColWidth="9.140625" defaultRowHeight="12.75"/>
  <cols>
    <col min="1" max="1" width="25.28125" style="11" customWidth="1"/>
    <col min="2" max="2" width="14.28125" style="11" customWidth="1"/>
    <col min="3" max="3" width="13.57421875" style="11" customWidth="1"/>
    <col min="4" max="4" width="10.28125" style="11" customWidth="1"/>
    <col min="5" max="5" width="14.28125" style="11" customWidth="1"/>
    <col min="6" max="6" width="10.28125" style="11" customWidth="1"/>
    <col min="7" max="7" width="14.140625" style="11" customWidth="1"/>
    <col min="8" max="8" width="11.00390625" style="11" customWidth="1"/>
    <col min="9" max="9" width="15.140625" style="11" customWidth="1"/>
    <col min="10" max="10" width="10.7109375" style="11" customWidth="1"/>
    <col min="11" max="11" width="16.28125" style="11" customWidth="1"/>
    <col min="12" max="12" width="10.28125" style="11" customWidth="1"/>
    <col min="13" max="16384" width="9.140625" style="11" customWidth="1"/>
  </cols>
  <sheetData>
    <row r="1" spans="1:12" ht="12.75" customHeight="1">
      <c r="A1" s="418" t="str">
        <f>Parâmetros!A7</f>
        <v>Município de :</v>
      </c>
      <c r="B1" s="415"/>
      <c r="C1" s="415"/>
      <c r="D1" s="415"/>
      <c r="E1" s="415"/>
      <c r="F1" s="415"/>
      <c r="G1" s="415"/>
      <c r="H1" s="415"/>
      <c r="I1" s="415"/>
      <c r="J1" s="415"/>
      <c r="K1" s="415"/>
      <c r="L1" s="416"/>
    </row>
    <row r="2" spans="1:12" ht="12.75">
      <c r="A2" s="414" t="s">
        <v>36</v>
      </c>
      <c r="B2" s="415"/>
      <c r="C2" s="415"/>
      <c r="D2" s="415"/>
      <c r="E2" s="415"/>
      <c r="F2" s="415"/>
      <c r="G2" s="415"/>
      <c r="H2" s="415"/>
      <c r="I2" s="415"/>
      <c r="J2" s="415"/>
      <c r="K2" s="415"/>
      <c r="L2" s="416"/>
    </row>
    <row r="3" spans="1:12" ht="12.75">
      <c r="A3" s="414" t="str">
        <f>'Metas Cons'!A3:M3</f>
        <v>ANEXO DE METAS FISCAIS</v>
      </c>
      <c r="B3" s="415"/>
      <c r="C3" s="415"/>
      <c r="D3" s="415"/>
      <c r="E3" s="415"/>
      <c r="F3" s="415"/>
      <c r="G3" s="415"/>
      <c r="H3" s="415"/>
      <c r="I3" s="415"/>
      <c r="J3" s="415"/>
      <c r="K3" s="415"/>
      <c r="L3" s="416"/>
    </row>
    <row r="4" spans="1:12" ht="12.75">
      <c r="A4" s="419" t="s">
        <v>117</v>
      </c>
      <c r="B4" s="420"/>
      <c r="C4" s="420"/>
      <c r="D4" s="420"/>
      <c r="E4" s="420"/>
      <c r="F4" s="420"/>
      <c r="G4" s="420"/>
      <c r="H4" s="420"/>
      <c r="I4" s="420"/>
      <c r="J4" s="420"/>
      <c r="K4" s="420"/>
      <c r="L4" s="421"/>
    </row>
    <row r="5" spans="1:12" ht="12.75">
      <c r="A5" s="414" t="s">
        <v>541</v>
      </c>
      <c r="B5" s="415"/>
      <c r="C5" s="415"/>
      <c r="D5" s="415"/>
      <c r="E5" s="415"/>
      <c r="F5" s="415"/>
      <c r="G5" s="415"/>
      <c r="H5" s="415"/>
      <c r="I5" s="415"/>
      <c r="J5" s="415"/>
      <c r="K5" s="415"/>
      <c r="L5" s="416"/>
    </row>
    <row r="6" spans="1:12" ht="12.75">
      <c r="A6" s="414"/>
      <c r="B6" s="415"/>
      <c r="C6" s="415"/>
      <c r="D6" s="415"/>
      <c r="E6" s="415"/>
      <c r="F6" s="415"/>
      <c r="G6" s="415"/>
      <c r="H6" s="415"/>
      <c r="I6" s="415"/>
      <c r="J6" s="415"/>
      <c r="K6" s="415"/>
      <c r="L6" s="416"/>
    </row>
    <row r="7" spans="1:12" ht="12.75">
      <c r="A7" s="442" t="s">
        <v>395</v>
      </c>
      <c r="B7" s="443"/>
      <c r="C7" s="55"/>
      <c r="D7" s="55"/>
      <c r="E7" s="55"/>
      <c r="F7" s="55"/>
      <c r="G7" s="55"/>
      <c r="H7" s="55"/>
      <c r="I7" s="55"/>
      <c r="J7" s="55"/>
      <c r="K7" s="55"/>
      <c r="L7" s="56">
        <v>1</v>
      </c>
    </row>
    <row r="8" spans="1:12" ht="15.75" customHeight="1">
      <c r="A8" s="52" t="s">
        <v>56</v>
      </c>
      <c r="B8" s="445" t="s">
        <v>74</v>
      </c>
      <c r="C8" s="444"/>
      <c r="D8" s="444"/>
      <c r="E8" s="444"/>
      <c r="F8" s="444"/>
      <c r="G8" s="444"/>
      <c r="H8" s="444"/>
      <c r="I8" s="444"/>
      <c r="J8" s="444"/>
      <c r="K8" s="444"/>
      <c r="L8" s="444"/>
    </row>
    <row r="9" spans="1:12" s="12" customFormat="1" ht="15.75" customHeight="1">
      <c r="A9" s="440"/>
      <c r="B9" s="408">
        <f>Parâmetros!B10</f>
        <v>2018</v>
      </c>
      <c r="C9" s="408">
        <f>B9+1</f>
        <v>2019</v>
      </c>
      <c r="D9" s="408" t="s">
        <v>111</v>
      </c>
      <c r="E9" s="408">
        <f>C9+1</f>
        <v>2020</v>
      </c>
      <c r="F9" s="408" t="s">
        <v>111</v>
      </c>
      <c r="G9" s="411">
        <f>E9+1</f>
        <v>2021</v>
      </c>
      <c r="H9" s="411" t="s">
        <v>111</v>
      </c>
      <c r="I9" s="411">
        <f>G9+1</f>
        <v>2022</v>
      </c>
      <c r="J9" s="411" t="s">
        <v>112</v>
      </c>
      <c r="K9" s="411">
        <f>I9+1</f>
        <v>2023</v>
      </c>
      <c r="L9" s="434" t="s">
        <v>111</v>
      </c>
    </row>
    <row r="10" spans="1:12" s="12" customFormat="1" ht="15.75" customHeight="1">
      <c r="A10" s="441"/>
      <c r="B10" s="410"/>
      <c r="C10" s="410"/>
      <c r="D10" s="410"/>
      <c r="E10" s="410"/>
      <c r="F10" s="410"/>
      <c r="G10" s="413"/>
      <c r="H10" s="413"/>
      <c r="I10" s="413"/>
      <c r="J10" s="413"/>
      <c r="K10" s="413"/>
      <c r="L10" s="436"/>
    </row>
    <row r="11" spans="1:12" ht="12.75">
      <c r="A11" s="259" t="s">
        <v>75</v>
      </c>
      <c r="B11" s="91">
        <v>69313236.49</v>
      </c>
      <c r="C11" s="285">
        <f>' Avaliação'!B11</f>
        <v>70700567.27</v>
      </c>
      <c r="D11" s="290">
        <f aca="true" t="shared" si="0" ref="D11:D18">IF(B11=0,"0",(C11/B11)-1)</f>
        <v>0.02001538018211213</v>
      </c>
      <c r="E11" s="91">
        <v>75218500</v>
      </c>
      <c r="F11" s="290">
        <f aca="true" t="shared" si="1" ref="F11:F18">IF(C11=0,"0",(E11/C11)-1)</f>
        <v>0.06390235473990424</v>
      </c>
      <c r="G11" s="291">
        <f>'Metas Cons'!B11</f>
        <v>79845220.82257092</v>
      </c>
      <c r="H11" s="292">
        <f>IF(E11=0,"0",(G11/E11)-1)</f>
        <v>0.061510410637953594</v>
      </c>
      <c r="I11" s="291">
        <f>'Metas Cons'!F11</f>
        <v>81675557.93566059</v>
      </c>
      <c r="J11" s="290">
        <f>IF(G11=0,"-",(I11/G11)-1)</f>
        <v>0.02292356504538917</v>
      </c>
      <c r="K11" s="291">
        <f>'Metas Cons'!J11</f>
        <v>87975079.32351223</v>
      </c>
      <c r="L11" s="290">
        <f>IF(I11=0,"-",(K11/I11)-1)</f>
        <v>0.07712859938849825</v>
      </c>
    </row>
    <row r="12" spans="1:12" ht="12.75">
      <c r="A12" s="259" t="s">
        <v>118</v>
      </c>
      <c r="B12" s="91">
        <v>68785148.39</v>
      </c>
      <c r="C12" s="285">
        <f>' Avaliação'!B12</f>
        <v>70397005.92</v>
      </c>
      <c r="D12" s="290">
        <f t="shared" si="0"/>
        <v>0.023433220218717077</v>
      </c>
      <c r="E12" s="91">
        <v>69083500</v>
      </c>
      <c r="F12" s="290">
        <f t="shared" si="1"/>
        <v>-0.01865854808502343</v>
      </c>
      <c r="G12" s="291">
        <f>'Metas Cons'!B12</f>
        <v>74669063.48492682</v>
      </c>
      <c r="H12" s="292">
        <f aca="true" t="shared" si="2" ref="H12:H18">IF(E12=0,"0",(G12/E12)-1)</f>
        <v>0.08085235236962252</v>
      </c>
      <c r="I12" s="291">
        <f>'Metas Cons'!F12</f>
        <v>80488821.46910429</v>
      </c>
      <c r="J12" s="290">
        <f aca="true" t="shared" si="3" ref="J12:J18">IF(G12=0,"-",(I12/G12)-1)</f>
        <v>0.07794068537302978</v>
      </c>
      <c r="K12" s="291">
        <f>'Metas Cons'!J12</f>
        <v>87277397.14024273</v>
      </c>
      <c r="L12" s="290">
        <f aca="true" t="shared" si="4" ref="L12:L18">IF(I12=0,"-",(K12/I12)-1)</f>
        <v>0.08434184458452076</v>
      </c>
    </row>
    <row r="13" spans="1:12" ht="12.75">
      <c r="A13" s="259" t="s">
        <v>76</v>
      </c>
      <c r="B13" s="91">
        <v>69313236.49</v>
      </c>
      <c r="C13" s="285">
        <f>' Avaliação'!B13</f>
        <v>70439494.51</v>
      </c>
      <c r="D13" s="290">
        <f t="shared" si="0"/>
        <v>0.01624881591213101</v>
      </c>
      <c r="E13" s="91">
        <v>73160000</v>
      </c>
      <c r="F13" s="290">
        <f t="shared" si="1"/>
        <v>0.038621876958724766</v>
      </c>
      <c r="G13" s="291">
        <f>'Metas Cons'!B13</f>
        <v>79845220.82257092</v>
      </c>
      <c r="H13" s="292">
        <f t="shared" si="2"/>
        <v>0.09137808669451775</v>
      </c>
      <c r="I13" s="291">
        <f>'Metas Cons'!F13</f>
        <v>81675557.93566059</v>
      </c>
      <c r="J13" s="290">
        <f t="shared" si="3"/>
        <v>0.02292356504538917</v>
      </c>
      <c r="K13" s="291">
        <f>'Metas Cons'!J13</f>
        <v>87975079.32351223</v>
      </c>
      <c r="L13" s="290">
        <f t="shared" si="4"/>
        <v>0.07712859938849825</v>
      </c>
    </row>
    <row r="14" spans="1:12" ht="12.75">
      <c r="A14" s="259" t="s">
        <v>114</v>
      </c>
      <c r="B14" s="91">
        <v>66417156.06</v>
      </c>
      <c r="C14" s="285">
        <f>' Avaliação'!B14</f>
        <v>67451718.47</v>
      </c>
      <c r="D14" s="290">
        <f t="shared" si="0"/>
        <v>0.015576734557339211</v>
      </c>
      <c r="E14" s="91">
        <v>71510000</v>
      </c>
      <c r="F14" s="290">
        <f t="shared" si="1"/>
        <v>0.06016572478883497</v>
      </c>
      <c r="G14" s="291">
        <f>'Metas Cons'!B14</f>
        <v>78312707.60103382</v>
      </c>
      <c r="H14" s="292">
        <f t="shared" si="2"/>
        <v>0.09512945883140578</v>
      </c>
      <c r="I14" s="291">
        <f>'Metas Cons'!F14</f>
        <v>80090632.76194692</v>
      </c>
      <c r="J14" s="290">
        <f t="shared" si="3"/>
        <v>0.022702894783957372</v>
      </c>
      <c r="K14" s="291">
        <f>'Metas Cons'!J14</f>
        <v>86337376.1415139</v>
      </c>
      <c r="L14" s="290">
        <f t="shared" si="4"/>
        <v>0.07799592991272974</v>
      </c>
    </row>
    <row r="15" spans="1:12" ht="12.75">
      <c r="A15" s="259" t="s">
        <v>77</v>
      </c>
      <c r="B15" s="285">
        <f>B12-B14</f>
        <v>2367992.329999998</v>
      </c>
      <c r="C15" s="285">
        <f>' Avaliação'!B15</f>
        <v>2945287.450000003</v>
      </c>
      <c r="D15" s="290">
        <f t="shared" si="0"/>
        <v>0.24379095856277755</v>
      </c>
      <c r="E15" s="285">
        <f>E12-E14</f>
        <v>-2426500</v>
      </c>
      <c r="F15" s="290">
        <f t="shared" si="1"/>
        <v>-1.8238584658349724</v>
      </c>
      <c r="G15" s="291">
        <f>G12-G14</f>
        <v>-3643644.116107002</v>
      </c>
      <c r="H15" s="292">
        <f t="shared" si="2"/>
        <v>0.5016048283976928</v>
      </c>
      <c r="I15" s="291">
        <f>I12-I14</f>
        <v>398188.7071573734</v>
      </c>
      <c r="J15" s="290">
        <f t="shared" si="3"/>
        <v>-1.1092830952938435</v>
      </c>
      <c r="K15" s="291">
        <f>K12-K14</f>
        <v>940020.9987288266</v>
      </c>
      <c r="L15" s="290">
        <f t="shared" si="4"/>
        <v>1.3607424867458846</v>
      </c>
    </row>
    <row r="16" spans="1:12" ht="12.75">
      <c r="A16" s="259" t="s">
        <v>78</v>
      </c>
      <c r="B16" s="92">
        <v>2367992.33</v>
      </c>
      <c r="C16" s="285">
        <f>' Avaliação'!B16</f>
        <v>2945287.45</v>
      </c>
      <c r="D16" s="290">
        <f t="shared" si="0"/>
        <v>0.24379095856277555</v>
      </c>
      <c r="E16" s="338">
        <v>-2426500</v>
      </c>
      <c r="F16" s="290">
        <f t="shared" si="1"/>
        <v>-1.823858465834973</v>
      </c>
      <c r="G16" s="291">
        <f>'Metas Cons'!B16</f>
        <v>-3643644.116107002</v>
      </c>
      <c r="H16" s="292">
        <f t="shared" si="2"/>
        <v>0.5016048283976928</v>
      </c>
      <c r="I16" s="291">
        <f>'Metas Cons'!F16</f>
        <v>398188.7071573734</v>
      </c>
      <c r="J16" s="290">
        <f t="shared" si="3"/>
        <v>-1.1092830952938435</v>
      </c>
      <c r="K16" s="291">
        <f>'Metas Cons'!J16</f>
        <v>940020.9987288266</v>
      </c>
      <c r="L16" s="290">
        <f t="shared" si="4"/>
        <v>1.3607424867458846</v>
      </c>
    </row>
    <row r="17" spans="1:12" ht="12.75">
      <c r="A17" s="259" t="s">
        <v>79</v>
      </c>
      <c r="B17" s="338">
        <v>7409422.76</v>
      </c>
      <c r="C17" s="285">
        <f>' Avaliação'!B17</f>
        <v>9552896.3</v>
      </c>
      <c r="D17" s="290">
        <f t="shared" si="0"/>
        <v>0.28929021995770166</v>
      </c>
      <c r="E17" s="338">
        <f>Dívida!D7</f>
        <v>24723502.55</v>
      </c>
      <c r="F17" s="290">
        <f t="shared" si="1"/>
        <v>1.5880635331506738</v>
      </c>
      <c r="G17" s="291">
        <f>'Metas Cons'!B17</f>
        <v>17236471.30333333</v>
      </c>
      <c r="H17" s="292">
        <f t="shared" si="2"/>
        <v>-0.30283052457980597</v>
      </c>
      <c r="I17" s="291">
        <f>'Metas Cons'!F17</f>
        <v>20058040.40444444</v>
      </c>
      <c r="J17" s="290">
        <f t="shared" si="3"/>
        <v>0.16369760674654166</v>
      </c>
      <c r="K17" s="291">
        <f>'Metas Cons'!J17</f>
        <v>20672671.419259258</v>
      </c>
      <c r="L17" s="290">
        <f t="shared" si="4"/>
        <v>0.030642625222682573</v>
      </c>
    </row>
    <row r="18" spans="1:12" ht="12.75">
      <c r="A18" s="260" t="s">
        <v>73</v>
      </c>
      <c r="B18" s="339">
        <v>1136250.73</v>
      </c>
      <c r="C18" s="285">
        <f>' Avaliação'!B18</f>
        <v>-3842820.05</v>
      </c>
      <c r="D18" s="290">
        <f t="shared" si="0"/>
        <v>-4.3820176731591625</v>
      </c>
      <c r="E18" s="339">
        <f>Dívida!D15</f>
        <v>17232912.41</v>
      </c>
      <c r="F18" s="290">
        <f t="shared" si="1"/>
        <v>-5.484444284608123</v>
      </c>
      <c r="G18" s="291">
        <f>'Metas Cons'!B18</f>
        <v>11552602.799999997</v>
      </c>
      <c r="H18" s="292">
        <f t="shared" si="2"/>
        <v>-0.3296198271572369</v>
      </c>
      <c r="I18" s="291">
        <f>'Metas Cons'!F18</f>
        <v>13477894.16333333</v>
      </c>
      <c r="J18" s="290">
        <f t="shared" si="3"/>
        <v>0.16665433726617285</v>
      </c>
      <c r="K18" s="291">
        <f>'Metas Cons'!J18</f>
        <v>14087803.124444442</v>
      </c>
      <c r="L18" s="290">
        <f t="shared" si="4"/>
        <v>0.04525254121451483</v>
      </c>
    </row>
    <row r="19" spans="1:12" ht="12.75">
      <c r="A19" s="444"/>
      <c r="B19" s="444"/>
      <c r="C19" s="444"/>
      <c r="D19" s="444"/>
      <c r="E19" s="444"/>
      <c r="F19" s="444"/>
      <c r="G19" s="444"/>
      <c r="H19" s="444"/>
      <c r="I19" s="444"/>
      <c r="J19" s="444"/>
      <c r="K19" s="444"/>
      <c r="L19" s="444"/>
    </row>
    <row r="20" spans="1:12" ht="15.75" customHeight="1">
      <c r="A20" s="250" t="s">
        <v>56</v>
      </c>
      <c r="B20" s="445" t="s">
        <v>80</v>
      </c>
      <c r="C20" s="444"/>
      <c r="D20" s="444"/>
      <c r="E20" s="444"/>
      <c r="F20" s="444"/>
      <c r="G20" s="444"/>
      <c r="H20" s="444"/>
      <c r="I20" s="444"/>
      <c r="J20" s="444"/>
      <c r="K20" s="444"/>
      <c r="L20" s="444"/>
    </row>
    <row r="21" spans="1:12" s="12" customFormat="1" ht="15.75" customHeight="1">
      <c r="A21" s="440"/>
      <c r="B21" s="408">
        <f>Parâmetros!B10</f>
        <v>2018</v>
      </c>
      <c r="C21" s="408">
        <f>B21+1</f>
        <v>2019</v>
      </c>
      <c r="D21" s="408" t="s">
        <v>111</v>
      </c>
      <c r="E21" s="408">
        <f>C21+1</f>
        <v>2020</v>
      </c>
      <c r="F21" s="411" t="s">
        <v>111</v>
      </c>
      <c r="G21" s="411">
        <f>E21+1</f>
        <v>2021</v>
      </c>
      <c r="H21" s="411" t="s">
        <v>111</v>
      </c>
      <c r="I21" s="411">
        <f>G21+1</f>
        <v>2022</v>
      </c>
      <c r="J21" s="411" t="s">
        <v>111</v>
      </c>
      <c r="K21" s="411">
        <f>I21+1</f>
        <v>2023</v>
      </c>
      <c r="L21" s="434" t="s">
        <v>111</v>
      </c>
    </row>
    <row r="22" spans="1:12" s="12" customFormat="1" ht="15.75" customHeight="1">
      <c r="A22" s="441"/>
      <c r="B22" s="410"/>
      <c r="C22" s="410"/>
      <c r="D22" s="410"/>
      <c r="E22" s="410"/>
      <c r="F22" s="413"/>
      <c r="G22" s="413"/>
      <c r="H22" s="413"/>
      <c r="I22" s="413"/>
      <c r="J22" s="413"/>
      <c r="K22" s="413"/>
      <c r="L22" s="436"/>
    </row>
    <row r="23" spans="1:12" ht="12.75">
      <c r="A23" s="259" t="s">
        <v>75</v>
      </c>
      <c r="B23" s="291">
        <f>B11*((1+Parâmetros!C11)*(1+Parâmetros!D11))</f>
        <v>73493597.49293385</v>
      </c>
      <c r="C23" s="285">
        <f>C11*(1+Parâmetros!D11)</f>
        <v>71867126.629955</v>
      </c>
      <c r="D23" s="290">
        <f>IF(B23=0,"-",(C23/B23)-1)</f>
        <v>-0.022130783067671134</v>
      </c>
      <c r="E23" s="285">
        <f>E11</f>
        <v>75218500</v>
      </c>
      <c r="F23" s="290">
        <f>IF(C23=0,"-",(E23/C23)-1)</f>
        <v>0.04663291169690531</v>
      </c>
      <c r="G23" s="291">
        <f>'Metas Cons'!C11</f>
        <v>77497059.90737739</v>
      </c>
      <c r="H23" s="290">
        <f>IF(E23=0,"-",(G23/E23)-1)</f>
        <v>0.03029254647962132</v>
      </c>
      <c r="I23" s="291">
        <f>'Metas Cons'!G11</f>
        <v>76652068.07289748</v>
      </c>
      <c r="J23" s="290">
        <f>IF(G23=0,"-",(I23/G23)-1)</f>
        <v>-0.010903534088774758</v>
      </c>
      <c r="K23" s="291">
        <f>'Metas Cons'!K11</f>
        <v>79903353.06647815</v>
      </c>
      <c r="L23" s="290">
        <f>IF(I23=0,"-",(K23/I23)-1)</f>
        <v>0.042416141864413115</v>
      </c>
    </row>
    <row r="24" spans="1:12" ht="12.75">
      <c r="A24" s="259" t="s">
        <v>118</v>
      </c>
      <c r="B24" s="291">
        <f>B12*((1+Parâmetros!C11)*(1+Parâmetros!D11))</f>
        <v>72933659.79232155</v>
      </c>
      <c r="C24" s="285">
        <f>C12*(1+Parâmetros!D11)</f>
        <v>71558556.51768</v>
      </c>
      <c r="D24" s="290">
        <f aca="true" t="shared" si="5" ref="D24:D30">IF(B24=0,"-",(C24/B24)-1)</f>
        <v>-0.018854165258635702</v>
      </c>
      <c r="E24" s="285">
        <f>E12</f>
        <v>69083500</v>
      </c>
      <c r="F24" s="290">
        <f>IF(C24=0,"-",(E24/C24)-1)</f>
        <v>-0.034587848583397474</v>
      </c>
      <c r="G24" s="293">
        <f>'Metas Cons'!C12</f>
        <v>72473127.71515755</v>
      </c>
      <c r="H24" s="290">
        <f aca="true" t="shared" si="6" ref="H24:H30">IF(E24=0,"-",(G24/E24)-1)</f>
        <v>0.04906566278717128</v>
      </c>
      <c r="I24" s="293">
        <f>'Metas Cons'!G12</f>
        <v>75538322.33649589</v>
      </c>
      <c r="J24" s="290">
        <f aca="true" t="shared" si="7" ref="J24:J30">IF(G24=0,"-",(I24/G24)-1)</f>
        <v>0.04229422294820129</v>
      </c>
      <c r="K24" s="293">
        <f>'Metas Cons'!K12</f>
        <v>79269683.32447116</v>
      </c>
      <c r="L24" s="290">
        <f aca="true" t="shared" si="8" ref="L24:L30">IF(I24=0,"-",(K24/I24)-1)</f>
        <v>0.049396926918146455</v>
      </c>
    </row>
    <row r="25" spans="1:12" ht="12.75">
      <c r="A25" s="259" t="s">
        <v>76</v>
      </c>
      <c r="B25" s="291">
        <f>B13*((1+Parâmetros!C11)*(1+Parâmetros!D11))</f>
        <v>73493597.49293385</v>
      </c>
      <c r="C25" s="285">
        <f>C13*(1+Parâmetros!D11)</f>
        <v>71601746.169415</v>
      </c>
      <c r="D25" s="290">
        <f t="shared" si="5"/>
        <v>-0.02574171612296916</v>
      </c>
      <c r="E25" s="285">
        <f>E13</f>
        <v>73160000</v>
      </c>
      <c r="F25" s="290">
        <f aca="true" t="shared" si="9" ref="F25:F30">IF(C25=0,"-",(E25/C25)-1)</f>
        <v>0.02176279090873101</v>
      </c>
      <c r="G25" s="293">
        <f>'Metas Cons'!C13</f>
        <v>77497059.90737739</v>
      </c>
      <c r="H25" s="290">
        <f t="shared" si="6"/>
        <v>0.05928184673834602</v>
      </c>
      <c r="I25" s="293">
        <f>'Metas Cons'!G13</f>
        <v>76652068.07289748</v>
      </c>
      <c r="J25" s="290">
        <f t="shared" si="7"/>
        <v>-0.010903534088774758</v>
      </c>
      <c r="K25" s="293">
        <f>'Metas Cons'!K13</f>
        <v>79903353.06647815</v>
      </c>
      <c r="L25" s="290">
        <f t="shared" si="8"/>
        <v>0.042416141864413115</v>
      </c>
    </row>
    <row r="26" spans="1:12" ht="12.75">
      <c r="A26" s="259" t="s">
        <v>114</v>
      </c>
      <c r="B26" s="291">
        <f>B14*((1+Parâmetros!C11)*(1+Parâmetros!D11))</f>
        <v>70422851.12170807</v>
      </c>
      <c r="C26" s="285">
        <f>C14*(1+Parâmetros!D11)</f>
        <v>68564671.824755</v>
      </c>
      <c r="D26" s="290">
        <f t="shared" si="5"/>
        <v>-0.026386027650906585</v>
      </c>
      <c r="E26" s="285">
        <f>E14</f>
        <v>71510000</v>
      </c>
      <c r="F26" s="290">
        <f t="shared" si="9"/>
        <v>0.04295693535546974</v>
      </c>
      <c r="G26" s="293">
        <f>'Metas Cons'!C14</f>
        <v>76009616.22928645</v>
      </c>
      <c r="H26" s="290">
        <f t="shared" si="6"/>
        <v>0.06292289510958526</v>
      </c>
      <c r="I26" s="293">
        <f>'Metas Cons'!G14</f>
        <v>75164624.39480653</v>
      </c>
      <c r="J26" s="290">
        <f t="shared" si="7"/>
        <v>-0.011116906996753606</v>
      </c>
      <c r="K26" s="293">
        <f>'Metas Cons'!K14</f>
        <v>78415909.38838722</v>
      </c>
      <c r="L26" s="290">
        <f t="shared" si="8"/>
        <v>0.043255521061385416</v>
      </c>
    </row>
    <row r="27" spans="1:12" ht="12.75">
      <c r="A27" s="259" t="s">
        <v>77</v>
      </c>
      <c r="B27" s="291">
        <f>B24-B26</f>
        <v>2510808.6706134826</v>
      </c>
      <c r="C27" s="293">
        <f>C24-C26</f>
        <v>2993884.692925006</v>
      </c>
      <c r="D27" s="290">
        <f t="shared" si="5"/>
        <v>0.1923985797744956</v>
      </c>
      <c r="E27" s="293">
        <f>E24-E26</f>
        <v>-2426500</v>
      </c>
      <c r="F27" s="290">
        <f t="shared" si="9"/>
        <v>-1.8104854558140397</v>
      </c>
      <c r="G27" s="293">
        <f>'Metas Cons'!C15</f>
        <v>-3536488.5141288964</v>
      </c>
      <c r="H27" s="290">
        <f t="shared" si="6"/>
        <v>0.45744426710442876</v>
      </c>
      <c r="I27" s="293">
        <f>'Metas Cons'!G15</f>
        <v>373697.941689355</v>
      </c>
      <c r="J27" s="290">
        <f t="shared" si="7"/>
        <v>-1.1056692083676691</v>
      </c>
      <c r="K27" s="293">
        <f>'Metas Cons'!K15</f>
        <v>853773.9360839509</v>
      </c>
      <c r="L27" s="290">
        <f t="shared" si="8"/>
        <v>1.2846632021154405</v>
      </c>
    </row>
    <row r="28" spans="1:12" ht="12.75">
      <c r="A28" s="259" t="s">
        <v>78</v>
      </c>
      <c r="B28" s="291">
        <f>B16*((1+Parâmetros!C11)*(1+Parâmetros!D11))</f>
        <v>2510808.6706134793</v>
      </c>
      <c r="C28" s="285">
        <f>C16*(1+Parâmetros!D11)</f>
        <v>2993884.692925</v>
      </c>
      <c r="D28" s="290">
        <f t="shared" si="5"/>
        <v>0.1923985797744947</v>
      </c>
      <c r="E28" s="285">
        <f>E16</f>
        <v>-2426500</v>
      </c>
      <c r="F28" s="290">
        <f t="shared" si="9"/>
        <v>-1.8104854558140415</v>
      </c>
      <c r="G28" s="293">
        <f>'Metas Cons'!C16</f>
        <v>-3536488.5141288964</v>
      </c>
      <c r="H28" s="290">
        <f t="shared" si="6"/>
        <v>0.45744426710442876</v>
      </c>
      <c r="I28" s="293">
        <f>'Metas Cons'!G16</f>
        <v>373697.941689355</v>
      </c>
      <c r="J28" s="290">
        <f t="shared" si="7"/>
        <v>-1.1056692083676691</v>
      </c>
      <c r="K28" s="293">
        <f>'Metas Cons'!K16</f>
        <v>853773.9360839509</v>
      </c>
      <c r="L28" s="290">
        <f t="shared" si="8"/>
        <v>1.2846632021154405</v>
      </c>
    </row>
    <row r="29" spans="1:12" ht="12.75">
      <c r="A29" s="259" t="s">
        <v>79</v>
      </c>
      <c r="B29" s="291">
        <f>B17*((1+Parâmetros!C11)*(1+Parâmetros!D11))</f>
        <v>7856293.5674917735</v>
      </c>
      <c r="C29" s="285">
        <f>C17*(1+Parâmetros!D11)</f>
        <v>9710519.08895</v>
      </c>
      <c r="D29" s="290">
        <f t="shared" si="5"/>
        <v>0.2360178505969721</v>
      </c>
      <c r="E29" s="285">
        <f>E17</f>
        <v>24723502.55</v>
      </c>
      <c r="F29" s="290">
        <f t="shared" si="9"/>
        <v>1.5460536479593445</v>
      </c>
      <c r="G29" s="293">
        <f>'Metas Cons'!C17</f>
        <v>16729565.46960432</v>
      </c>
      <c r="H29" s="290">
        <f t="shared" si="6"/>
        <v>-0.3233335189554556</v>
      </c>
      <c r="I29" s="293">
        <f>'Metas Cons'!G17</f>
        <v>18824362.114569843</v>
      </c>
      <c r="J29" s="290">
        <f t="shared" si="7"/>
        <v>0.12521524535538742</v>
      </c>
      <c r="K29" s="293">
        <f>'Metas Cons'!K17</f>
        <v>18775950.825416308</v>
      </c>
      <c r="L29" s="290">
        <f t="shared" si="8"/>
        <v>-0.002571735969531974</v>
      </c>
    </row>
    <row r="30" spans="1:12" ht="12.75">
      <c r="A30" s="260" t="s">
        <v>73</v>
      </c>
      <c r="B30" s="291">
        <f>B18*((1+Parâmetros!C11)*(1+Parâmetros!D11))</f>
        <v>1204779.3182146396</v>
      </c>
      <c r="C30" s="285">
        <f>C18*(1+Parâmetros!D11)</f>
        <v>-3906226.5808249996</v>
      </c>
      <c r="D30" s="290">
        <f t="shared" si="5"/>
        <v>-4.242275595014057</v>
      </c>
      <c r="E30" s="285">
        <f>E18</f>
        <v>17232912.41</v>
      </c>
      <c r="F30" s="290">
        <f t="shared" si="9"/>
        <v>-5.411652026176216</v>
      </c>
      <c r="G30" s="294">
        <f>'Metas Cons'!C18</f>
        <v>11212853.343686301</v>
      </c>
      <c r="H30" s="290">
        <f t="shared" si="6"/>
        <v>-0.3493349773437222</v>
      </c>
      <c r="I30" s="291">
        <f>IF('Metas Cons'!G18=0,"0",('Metas Cons'!G18))</f>
        <v>12648930.561343197</v>
      </c>
      <c r="J30" s="290">
        <f t="shared" si="7"/>
        <v>0.12807419963853506</v>
      </c>
      <c r="K30" s="291">
        <f>IF('Metas Cons'!K18=0,"0",('Metas Cons'!K18))</f>
        <v>12795245.149414416</v>
      </c>
      <c r="L30" s="290">
        <f t="shared" si="8"/>
        <v>0.011567348509159858</v>
      </c>
    </row>
    <row r="31" spans="1:12" ht="12.75">
      <c r="A31" s="403" t="s">
        <v>174</v>
      </c>
      <c r="B31" s="403"/>
      <c r="C31" s="403"/>
      <c r="D31" s="403"/>
      <c r="E31" s="403"/>
      <c r="F31" s="403"/>
      <c r="G31" s="403"/>
      <c r="H31" s="403"/>
      <c r="I31" s="403"/>
      <c r="J31" s="403"/>
      <c r="K31" s="403"/>
      <c r="L31" s="403"/>
    </row>
  </sheetData>
  <sheetProtection/>
  <mergeCells count="35">
    <mergeCell ref="B20:L20"/>
    <mergeCell ref="E21:E22"/>
    <mergeCell ref="F9:F10"/>
    <mergeCell ref="G9:G10"/>
    <mergeCell ref="H9:H10"/>
    <mergeCell ref="D9:D10"/>
    <mergeCell ref="I9:I10"/>
    <mergeCell ref="A1:L1"/>
    <mergeCell ref="A2:L2"/>
    <mergeCell ref="A3:L3"/>
    <mergeCell ref="A4:L4"/>
    <mergeCell ref="B8:L8"/>
    <mergeCell ref="L21:L22"/>
    <mergeCell ref="G21:G22"/>
    <mergeCell ref="H21:H22"/>
    <mergeCell ref="A21:A22"/>
    <mergeCell ref="B21:B22"/>
    <mergeCell ref="A31:L31"/>
    <mergeCell ref="F21:F22"/>
    <mergeCell ref="I21:I22"/>
    <mergeCell ref="J21:J22"/>
    <mergeCell ref="K21:K22"/>
    <mergeCell ref="A7:B7"/>
    <mergeCell ref="E9:E10"/>
    <mergeCell ref="C21:C22"/>
    <mergeCell ref="D21:D22"/>
    <mergeCell ref="A19:L19"/>
    <mergeCell ref="A5:L5"/>
    <mergeCell ref="J9:J10"/>
    <mergeCell ref="K9:K10"/>
    <mergeCell ref="L9:L10"/>
    <mergeCell ref="A6:L6"/>
    <mergeCell ref="A9:A10"/>
    <mergeCell ref="B9:B10"/>
    <mergeCell ref="C9:C10"/>
  </mergeCells>
  <printOptions/>
  <pageMargins left="0.787401575" right="0.787401575" top="0.984251969" bottom="0.984251969" header="0.492125985" footer="0.492125985"/>
  <pageSetup horizontalDpi="300" verticalDpi="3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de Metas e Riscos Fiscais</dc:title>
  <dc:subject/>
  <dc:creator>Lourenço de Wallau - Deleg de Prefeituras Municipais</dc:creator>
  <cp:keywords/>
  <dc:description/>
  <cp:lastModifiedBy>pramos</cp:lastModifiedBy>
  <cp:lastPrinted>2020-09-10T14:03:56Z</cp:lastPrinted>
  <dcterms:created xsi:type="dcterms:W3CDTF">2000-07-04T17:38:30Z</dcterms:created>
  <dcterms:modified xsi:type="dcterms:W3CDTF">2020-09-28T13:57:36Z</dcterms:modified>
  <cp:category/>
  <cp:version/>
  <cp:contentType/>
  <cp:contentStatus/>
</cp:coreProperties>
</file>