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4\dados\licitacoes\DOCUMENTOS - LICITAÇÕES E CONTRATOS\LICITACOES\PREGÃO ELETRÔNICO\PE_2022\PE048_TransporteSaude_SRP\"/>
    </mc:Choice>
  </mc:AlternateContent>
  <bookViews>
    <workbookView xWindow="0" yWindow="0" windowWidth="24000" windowHeight="9030"/>
  </bookViews>
  <sheets>
    <sheet name="Table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7" i="1" l="1"/>
  <c r="F117" i="1" s="1"/>
  <c r="D63" i="1"/>
  <c r="F63" i="1" s="1"/>
  <c r="E12" i="1" s="1"/>
  <c r="D58" i="1"/>
  <c r="D59" i="1" s="1"/>
  <c r="F59" i="1" s="1"/>
  <c r="G60" i="1" s="1"/>
  <c r="G37" i="1"/>
  <c r="F145" i="1"/>
  <c r="H146" i="1" s="1"/>
  <c r="H148" i="1" s="1"/>
  <c r="F136" i="1"/>
  <c r="F135" i="1"/>
  <c r="F134" i="1"/>
  <c r="F133" i="1"/>
  <c r="F132" i="1"/>
  <c r="F125" i="1"/>
  <c r="F124" i="1"/>
  <c r="F122" i="1"/>
  <c r="F116" i="1"/>
  <c r="E111" i="1"/>
  <c r="E96" i="1"/>
  <c r="F96" i="1" s="1"/>
  <c r="G97" i="1" s="1"/>
  <c r="G87" i="1"/>
  <c r="C15" i="1" s="1"/>
  <c r="F74" i="1"/>
  <c r="E75" i="1" s="1"/>
  <c r="F75" i="1" s="1"/>
  <c r="G76" i="1" s="1"/>
  <c r="E14" i="1" s="1"/>
  <c r="F73" i="1"/>
  <c r="F100" i="1"/>
  <c r="F51" i="1"/>
  <c r="F52" i="1" s="1"/>
  <c r="F53" i="1" s="1"/>
  <c r="G54" i="1" s="1"/>
  <c r="F46" i="1"/>
  <c r="F47" i="1" s="1"/>
  <c r="F48" i="1" s="1"/>
  <c r="G49" i="1" s="1"/>
  <c r="C10" i="1" s="1"/>
  <c r="D126" i="1" l="1"/>
  <c r="F126" i="1" s="1"/>
  <c r="H127" i="1" s="1"/>
  <c r="E19" i="1" s="1"/>
  <c r="E152" i="1"/>
  <c r="E185" i="1"/>
  <c r="C14" i="1"/>
  <c r="E15" i="1"/>
  <c r="G64" i="1"/>
  <c r="G67" i="1" s="1"/>
  <c r="H67" i="1" s="1"/>
  <c r="G15" i="1"/>
  <c r="E164" i="1"/>
  <c r="H97" i="1"/>
  <c r="C16" i="1"/>
  <c r="E16" i="1"/>
  <c r="G16" i="1"/>
  <c r="C11" i="1"/>
  <c r="E11" i="1"/>
  <c r="G11" i="1"/>
  <c r="H60" i="1"/>
  <c r="D115" i="1"/>
  <c r="F115" i="1" s="1"/>
  <c r="F118" i="1" s="1"/>
  <c r="H119" i="1" s="1"/>
  <c r="G18" i="1" s="1"/>
  <c r="H54" i="1"/>
  <c r="H87" i="1"/>
  <c r="I146" i="1"/>
  <c r="H49" i="1"/>
  <c r="G10" i="1"/>
  <c r="C21" i="1"/>
  <c r="H76" i="1"/>
  <c r="H137" i="1"/>
  <c r="I137" i="1" s="1"/>
  <c r="E10" i="1"/>
  <c r="G14" i="1"/>
  <c r="C99" i="1"/>
  <c r="D108" i="1" s="1"/>
  <c r="F108" i="1" s="1"/>
  <c r="E18" i="1"/>
  <c r="C12" i="1"/>
  <c r="C9" i="1" s="1"/>
  <c r="G12" i="1"/>
  <c r="I148" i="1"/>
  <c r="G66" i="1"/>
  <c r="I127" i="1" l="1"/>
  <c r="C19" i="1"/>
  <c r="D104" i="1"/>
  <c r="F104" i="1" s="1"/>
  <c r="D110" i="1"/>
  <c r="F110" i="1" s="1"/>
  <c r="G19" i="1"/>
  <c r="D102" i="1"/>
  <c r="H64" i="1"/>
  <c r="H139" i="1"/>
  <c r="C20" i="1" s="1"/>
  <c r="C18" i="1"/>
  <c r="I119" i="1"/>
  <c r="G9" i="1"/>
  <c r="D106" i="1"/>
  <c r="F106" i="1" s="1"/>
  <c r="H66" i="1"/>
  <c r="E9" i="1"/>
  <c r="F111" i="1" l="1"/>
  <c r="G112" i="1" s="1"/>
  <c r="G17" i="1" s="1"/>
  <c r="G13" i="1" s="1"/>
  <c r="I139" i="1"/>
  <c r="E20" i="1"/>
  <c r="G20" i="1"/>
  <c r="E17" i="1"/>
  <c r="H112" i="1"/>
  <c r="H129" i="1"/>
  <c r="H141" i="1" s="1"/>
  <c r="H150" i="1" s="1"/>
  <c r="C17" i="1" l="1"/>
  <c r="E13" i="1"/>
  <c r="C13" i="1"/>
  <c r="C24" i="1" s="1"/>
  <c r="D17" i="1" s="1"/>
  <c r="H142" i="1"/>
  <c r="E169" i="1" s="1"/>
  <c r="F169" i="1" s="1"/>
  <c r="H170" i="1" s="1"/>
  <c r="H172" i="1" s="1"/>
  <c r="H174" i="1" s="1"/>
  <c r="I141" i="1"/>
  <c r="E157" i="1"/>
  <c r="F157" i="1" s="1"/>
  <c r="H158" i="1" s="1"/>
  <c r="I129" i="1"/>
  <c r="I150" i="1"/>
  <c r="H154" i="1"/>
  <c r="I142" i="1" l="1"/>
  <c r="C25" i="1"/>
  <c r="D14" i="1"/>
  <c r="D12" i="1"/>
  <c r="D15" i="1"/>
  <c r="D10" i="1"/>
  <c r="D20" i="1"/>
  <c r="D11" i="1"/>
  <c r="D21" i="1"/>
  <c r="D16" i="1"/>
  <c r="D9" i="1"/>
  <c r="D19" i="1"/>
  <c r="D18" i="1"/>
  <c r="D13" i="1"/>
  <c r="I170" i="1"/>
  <c r="I172" i="1" s="1"/>
  <c r="I158" i="1"/>
  <c r="I160" i="1" s="1"/>
  <c r="E22" i="1"/>
  <c r="H160" i="1"/>
  <c r="E180" i="1"/>
  <c r="F180" i="1" s="1"/>
  <c r="H181" i="1" s="1"/>
  <c r="D24" i="1" l="1"/>
  <c r="E24" i="1"/>
  <c r="I162" i="1"/>
  <c r="H166" i="1"/>
  <c r="G23" i="1"/>
  <c r="I181" i="1"/>
  <c r="H183" i="1"/>
  <c r="G24" i="1" l="1"/>
  <c r="E25" i="1"/>
  <c r="F11" i="1"/>
  <c r="F15" i="1"/>
  <c r="F16" i="1"/>
  <c r="F14" i="1"/>
  <c r="F10" i="1"/>
  <c r="F9" i="1"/>
  <c r="F20" i="1"/>
  <c r="F12" i="1"/>
  <c r="F19" i="1"/>
  <c r="F18" i="1"/>
  <c r="F17" i="1"/>
  <c r="F13" i="1"/>
  <c r="F22" i="1"/>
  <c r="I183" i="1"/>
  <c r="H187" i="1"/>
  <c r="F24" i="1" l="1"/>
  <c r="H12" i="1"/>
  <c r="H16" i="1"/>
  <c r="H20" i="1"/>
  <c r="G25" i="1"/>
  <c r="H9" i="1"/>
  <c r="H11" i="1"/>
  <c r="H15" i="1"/>
  <c r="H10" i="1"/>
  <c r="H14" i="1"/>
  <c r="H18" i="1"/>
  <c r="H19" i="1"/>
  <c r="H17" i="1"/>
  <c r="H13" i="1"/>
  <c r="H23" i="1"/>
  <c r="H24" i="1" l="1"/>
</calcChain>
</file>

<file path=xl/sharedStrings.xml><?xml version="1.0" encoding="utf-8"?>
<sst xmlns="http://schemas.openxmlformats.org/spreadsheetml/2006/main" count="315" uniqueCount="184">
  <si>
    <r>
      <rPr>
        <b/>
        <sz val="13"/>
        <rFont val="Arial"/>
        <family val="2"/>
      </rPr>
      <t>PLANILHA DE COMPOSIÇÃO DE CUSTOS E FORMAÇÃO DE PREÇO</t>
    </r>
  </si>
  <si>
    <r>
      <rPr>
        <b/>
        <sz val="9.5"/>
        <rFont val="Arial"/>
        <family val="2"/>
      </rPr>
      <t>GRUPO A - Identificação</t>
    </r>
  </si>
  <si>
    <r>
      <rPr>
        <b/>
        <sz val="8"/>
        <rFont val="Arial"/>
        <family val="2"/>
      </rPr>
      <t>Nº do processo:</t>
    </r>
  </si>
  <si>
    <r>
      <rPr>
        <b/>
        <sz val="8"/>
        <rFont val="Arial"/>
        <family val="2"/>
      </rPr>
      <t>Nº Licitação:</t>
    </r>
  </si>
  <si>
    <r>
      <rPr>
        <b/>
        <sz val="8"/>
        <rFont val="Arial"/>
        <family val="2"/>
      </rPr>
      <t>Data:</t>
    </r>
  </si>
  <si>
    <r>
      <rPr>
        <b/>
        <sz val="11.5"/>
        <rFont val="Arial"/>
        <family val="2"/>
      </rPr>
      <t>Veículo:</t>
    </r>
  </si>
  <si>
    <r>
      <rPr>
        <b/>
        <sz val="11.5"/>
        <rFont val="Arial"/>
        <family val="2"/>
      </rPr>
      <t>Microônibus com 25 lugares</t>
    </r>
  </si>
  <si>
    <r>
      <rPr>
        <b/>
        <sz val="11.5"/>
        <rFont val="Arial"/>
        <family val="2"/>
      </rPr>
      <t>Serviço:</t>
    </r>
  </si>
  <si>
    <r>
      <rPr>
        <b/>
        <sz val="9.5"/>
        <rFont val="Arial"/>
        <family val="2"/>
      </rPr>
      <t>GRUPO B - Orçamento Sintético</t>
    </r>
  </si>
  <si>
    <r>
      <rPr>
        <b/>
        <sz val="9.5"/>
        <rFont val="Arial"/>
        <family val="2"/>
      </rPr>
      <t>Formas de Tributação</t>
    </r>
  </si>
  <si>
    <r>
      <rPr>
        <b/>
        <sz val="8"/>
        <rFont val="Arial"/>
        <family val="2"/>
      </rPr>
      <t>LUCRO REAL</t>
    </r>
  </si>
  <si>
    <r>
      <rPr>
        <b/>
        <sz val="8"/>
        <rFont val="Arial"/>
        <family val="2"/>
      </rPr>
      <t>LUCRO PRESUMIDO</t>
    </r>
  </si>
  <si>
    <r>
      <rPr>
        <b/>
        <sz val="8"/>
        <rFont val="Arial"/>
        <family val="2"/>
      </rPr>
      <t>SIMPLES NAC.</t>
    </r>
  </si>
  <si>
    <r>
      <rPr>
        <b/>
        <sz val="8"/>
        <rFont val="Arial"/>
        <family val="2"/>
      </rPr>
      <t>Descrição do Item</t>
    </r>
  </si>
  <si>
    <r>
      <rPr>
        <b/>
        <sz val="8"/>
        <rFont val="Arial"/>
        <family val="2"/>
      </rPr>
      <t xml:space="preserve">Custo
</t>
    </r>
    <r>
      <rPr>
        <b/>
        <sz val="8"/>
        <rFont val="Arial"/>
        <family val="2"/>
      </rPr>
      <t>(R$/mês)</t>
    </r>
  </si>
  <si>
    <r>
      <rPr>
        <b/>
        <sz val="8"/>
        <rFont val="Arial"/>
        <family val="2"/>
      </rPr>
      <t>AV %</t>
    </r>
  </si>
  <si>
    <r>
      <rPr>
        <b/>
        <sz val="8"/>
        <rFont val="Arial"/>
        <family val="2"/>
      </rPr>
      <t>1. Mão-de-obra</t>
    </r>
  </si>
  <si>
    <r>
      <rPr>
        <sz val="7.5"/>
        <rFont val="Arial MT"/>
        <family val="2"/>
      </rPr>
      <t>1.1. Motorista</t>
    </r>
  </si>
  <si>
    <r>
      <rPr>
        <sz val="8"/>
        <rFont val="Arial MT"/>
        <family val="2"/>
      </rPr>
      <t>1.2. Vale Transporte</t>
    </r>
  </si>
  <si>
    <r>
      <rPr>
        <sz val="8"/>
        <rFont val="Arial MT"/>
        <family val="2"/>
      </rPr>
      <t>1.3. Vale-refeição (diário)</t>
    </r>
  </si>
  <si>
    <r>
      <rPr>
        <b/>
        <sz val="8"/>
        <rFont val="Arial"/>
        <family val="2"/>
      </rPr>
      <t>2. Veículos</t>
    </r>
  </si>
  <si>
    <r>
      <rPr>
        <sz val="8"/>
        <rFont val="Arial MT"/>
        <family val="2"/>
      </rPr>
      <t>2.1 Depreciação</t>
    </r>
  </si>
  <si>
    <r>
      <rPr>
        <sz val="8"/>
        <rFont val="Arial MT"/>
        <family val="2"/>
      </rPr>
      <t>2.2 Remuneração do Capital</t>
    </r>
  </si>
  <si>
    <r>
      <rPr>
        <sz val="8"/>
        <rFont val="Arial MT"/>
        <family val="2"/>
      </rPr>
      <t>2.3. Impostos e Seguros</t>
    </r>
  </si>
  <si>
    <r>
      <rPr>
        <sz val="8"/>
        <rFont val="Arial MT"/>
        <family val="2"/>
      </rPr>
      <t>2.4. Consumos</t>
    </r>
  </si>
  <si>
    <r>
      <rPr>
        <sz val="8"/>
        <rFont val="Arial MT"/>
        <family val="2"/>
      </rPr>
      <t>2.5. Manutenção</t>
    </r>
  </si>
  <si>
    <r>
      <rPr>
        <sz val="8"/>
        <rFont val="Arial MT"/>
        <family val="2"/>
      </rPr>
      <t>2.6. Pneus</t>
    </r>
  </si>
  <si>
    <r>
      <rPr>
        <b/>
        <sz val="8"/>
        <rFont val="Arial"/>
        <family val="2"/>
      </rPr>
      <t>3. Ferramentas e Materiais de Consumo</t>
    </r>
  </si>
  <si>
    <r>
      <rPr>
        <b/>
        <sz val="7.5"/>
        <rFont val="Arial"/>
        <family val="2"/>
      </rPr>
      <t>4. Benefícios e Desp. Ind. - BDI - LUCRO REAL</t>
    </r>
  </si>
  <si>
    <r>
      <rPr>
        <b/>
        <sz val="7.5"/>
        <rFont val="Arial"/>
        <family val="2"/>
      </rPr>
      <t>5. Benefícios e Desp. Ind. - BDI - LUCRO PRESUMIDO</t>
    </r>
  </si>
  <si>
    <r>
      <rPr>
        <b/>
        <sz val="7.5"/>
        <rFont val="Arial"/>
        <family val="2"/>
      </rPr>
      <t>6. Benef. Desp. Ind. + Impostos - SIMPLES NACIONAL</t>
    </r>
  </si>
  <si>
    <r>
      <rPr>
        <b/>
        <sz val="8"/>
        <rFont val="Arial"/>
        <family val="2"/>
      </rPr>
      <t>PREÇO TOTAL MÊS (R$/Mês)</t>
    </r>
  </si>
  <si>
    <r>
      <rPr>
        <b/>
        <sz val="8"/>
        <rFont val="Arial"/>
        <family val="2"/>
      </rPr>
      <t>PREÇO POR QUILOMETRO (R$/Km)</t>
    </r>
  </si>
  <si>
    <r>
      <rPr>
        <b/>
        <sz val="9.5"/>
        <rFont val="Arial"/>
        <family val="2"/>
      </rPr>
      <t>GRUPO C - Informações sobre</t>
    </r>
  </si>
  <si>
    <r>
      <rPr>
        <b/>
        <sz val="8"/>
        <rFont val="Arial"/>
        <family val="2"/>
      </rPr>
      <t>C1- Mão-de-obra</t>
    </r>
  </si>
  <si>
    <r>
      <rPr>
        <b/>
        <sz val="8"/>
        <rFont val="Arial"/>
        <family val="2"/>
      </rPr>
      <t>Quantidade</t>
    </r>
  </si>
  <si>
    <r>
      <rPr>
        <b/>
        <sz val="8"/>
        <rFont val="Arial"/>
        <family val="2"/>
      </rPr>
      <t>R$ / mês</t>
    </r>
  </si>
  <si>
    <r>
      <rPr>
        <sz val="8"/>
        <rFont val="Arial MT"/>
        <family val="2"/>
      </rPr>
      <t>Motorista</t>
    </r>
  </si>
  <si>
    <r>
      <rPr>
        <b/>
        <sz val="8"/>
        <rFont val="Arial"/>
        <family val="2"/>
      </rPr>
      <t>Total de mão-de-obra (postos de trabalho)</t>
    </r>
  </si>
  <si>
    <r>
      <rPr>
        <b/>
        <sz val="8"/>
        <rFont val="Arial"/>
        <family val="2"/>
      </rPr>
      <t>C2- Veículos</t>
    </r>
  </si>
  <si>
    <r>
      <rPr>
        <b/>
        <sz val="8"/>
        <rFont val="Arial"/>
        <family val="2"/>
      </rPr>
      <t>Vida útil do Veículo</t>
    </r>
  </si>
  <si>
    <r>
      <rPr>
        <b/>
        <sz val="8"/>
        <rFont val="Arial"/>
        <family val="2"/>
      </rPr>
      <t>Taxade depreciação</t>
    </r>
  </si>
  <si>
    <r>
      <rPr>
        <b/>
        <sz val="8"/>
        <rFont val="Arial"/>
        <family val="2"/>
      </rPr>
      <t>Capacidade (Lugares)</t>
    </r>
  </si>
  <si>
    <r>
      <rPr>
        <b/>
        <sz val="8"/>
        <rFont val="Arial"/>
        <family val="2"/>
      </rPr>
      <t>Valor (R$)</t>
    </r>
  </si>
  <si>
    <r>
      <rPr>
        <sz val="8"/>
        <rFont val="Arial MT"/>
        <family val="2"/>
      </rPr>
      <t>Dados do veículo</t>
    </r>
  </si>
  <si>
    <r>
      <rPr>
        <sz val="8"/>
        <rFont val="Arial MT"/>
        <family val="2"/>
      </rPr>
      <t>Consumo médio (Km / litro) e Valor do litro (R$)</t>
    </r>
  </si>
  <si>
    <r>
      <rPr>
        <b/>
        <sz val="8"/>
        <rFont val="Arial"/>
        <family val="2"/>
      </rPr>
      <t>C3- Distâncias</t>
    </r>
  </si>
  <si>
    <r>
      <rPr>
        <b/>
        <sz val="8"/>
        <rFont val="Arial"/>
        <family val="2"/>
      </rPr>
      <t>Unidade</t>
    </r>
  </si>
  <si>
    <r>
      <rPr>
        <b/>
        <sz val="8"/>
        <rFont val="Arial"/>
        <family val="2"/>
      </rPr>
      <t>Km por dia</t>
    </r>
  </si>
  <si>
    <r>
      <rPr>
        <b/>
        <sz val="8"/>
        <rFont val="Arial"/>
        <family val="2"/>
      </rPr>
      <t>Km por mês</t>
    </r>
  </si>
  <si>
    <r>
      <rPr>
        <sz val="8"/>
        <rFont val="Arial MT"/>
        <family val="2"/>
      </rPr>
      <t>Distância percorrida</t>
    </r>
  </si>
  <si>
    <r>
      <rPr>
        <sz val="8"/>
        <rFont val="Arial MT"/>
        <family val="2"/>
      </rPr>
      <t>Km</t>
    </r>
  </si>
  <si>
    <r>
      <rPr>
        <sz val="8"/>
        <rFont val="Arial MT"/>
        <family val="2"/>
      </rPr>
      <t>Dias rodados por mês</t>
    </r>
  </si>
  <si>
    <r>
      <rPr>
        <sz val="8"/>
        <rFont val="Arial MT"/>
        <family val="2"/>
      </rPr>
      <t>Dias</t>
    </r>
  </si>
  <si>
    <r>
      <rPr>
        <b/>
        <sz val="9.5"/>
        <rFont val="Arial"/>
        <family val="2"/>
      </rPr>
      <t>CÁLCULOS (itenização numérica)</t>
    </r>
  </si>
  <si>
    <r>
      <rPr>
        <b/>
        <sz val="8"/>
        <rFont val="Arial"/>
        <family val="2"/>
      </rPr>
      <t>1.1. Motorista - EMPRESA LUCRO REAL E PRESUMIDO</t>
    </r>
  </si>
  <si>
    <r>
      <rPr>
        <b/>
        <sz val="7.5"/>
        <rFont val="Arial"/>
        <family val="2"/>
      </rPr>
      <t>Discriminação</t>
    </r>
  </si>
  <si>
    <r>
      <rPr>
        <b/>
        <sz val="7.5"/>
        <rFont val="Arial"/>
        <family val="2"/>
      </rPr>
      <t>Unidade</t>
    </r>
  </si>
  <si>
    <r>
      <rPr>
        <b/>
        <sz val="7.5"/>
        <rFont val="Arial"/>
        <family val="2"/>
      </rPr>
      <t>Quantidade</t>
    </r>
  </si>
  <si>
    <r>
      <rPr>
        <b/>
        <sz val="7.5"/>
        <rFont val="Arial"/>
        <family val="2"/>
      </rPr>
      <t>Custo unitário</t>
    </r>
  </si>
  <si>
    <r>
      <rPr>
        <b/>
        <sz val="7.5"/>
        <rFont val="Arial"/>
        <family val="2"/>
      </rPr>
      <t>Subtotal</t>
    </r>
  </si>
  <si>
    <r>
      <rPr>
        <b/>
        <sz val="7.5"/>
        <rFont val="Arial"/>
        <family val="2"/>
      </rPr>
      <t>Total (R$)</t>
    </r>
  </si>
  <si>
    <r>
      <rPr>
        <b/>
        <sz val="7.5"/>
        <rFont val="Arial"/>
        <family val="2"/>
      </rPr>
      <t>R$/Km</t>
    </r>
  </si>
  <si>
    <r>
      <rPr>
        <sz val="8"/>
        <rFont val="Arial MT"/>
        <family val="2"/>
      </rPr>
      <t>Piso da categoria</t>
    </r>
  </si>
  <si>
    <r>
      <rPr>
        <sz val="8"/>
        <rFont val="Arial MT"/>
        <family val="2"/>
      </rPr>
      <t>mês</t>
    </r>
  </si>
  <si>
    <r>
      <rPr>
        <b/>
        <sz val="8"/>
        <rFont val="Arial"/>
        <family val="2"/>
      </rPr>
      <t>Soma</t>
    </r>
  </si>
  <si>
    <r>
      <rPr>
        <sz val="8"/>
        <rFont val="Arial MT"/>
        <family val="2"/>
      </rPr>
      <t>Encargos Sociais</t>
    </r>
  </si>
  <si>
    <r>
      <rPr>
        <sz val="8"/>
        <rFont val="Arial MT"/>
        <family val="2"/>
      </rPr>
      <t>%</t>
    </r>
  </si>
  <si>
    <r>
      <rPr>
        <b/>
        <sz val="8"/>
        <rFont val="Arial"/>
        <family val="2"/>
      </rPr>
      <t>Total por Motorista</t>
    </r>
  </si>
  <si>
    <r>
      <rPr>
        <sz val="8"/>
        <rFont val="Arial MT"/>
        <family val="2"/>
      </rPr>
      <t>Total do Efetivo</t>
    </r>
  </si>
  <si>
    <r>
      <rPr>
        <sz val="8"/>
        <rFont val="Arial MT"/>
        <family val="2"/>
      </rPr>
      <t>homem</t>
    </r>
  </si>
  <si>
    <r>
      <rPr>
        <b/>
        <sz val="8"/>
        <rFont val="Arial"/>
        <family val="2"/>
      </rPr>
      <t>1.1.1- Motorista - EMPRESA SIMPLES NACIONAL</t>
    </r>
  </si>
  <si>
    <r>
      <rPr>
        <b/>
        <sz val="8"/>
        <rFont val="Arial"/>
        <family val="2"/>
      </rPr>
      <t>1.2. Vale Transporte</t>
    </r>
  </si>
  <si>
    <r>
      <rPr>
        <sz val="8"/>
        <rFont val="Arial MT"/>
        <family val="2"/>
      </rPr>
      <t>Vale Transporte</t>
    </r>
  </si>
  <si>
    <r>
      <rPr>
        <sz val="8"/>
        <rFont val="Arial MT"/>
        <family val="2"/>
      </rPr>
      <t>R$</t>
    </r>
  </si>
  <si>
    <r>
      <rPr>
        <sz val="8"/>
        <rFont val="Arial MT"/>
        <family val="2"/>
      </rPr>
      <t>Dias Trabalhados por mês</t>
    </r>
  </si>
  <si>
    <r>
      <rPr>
        <sz val="8"/>
        <rFont val="Arial MT"/>
        <family val="2"/>
      </rPr>
      <t>dia</t>
    </r>
  </si>
  <si>
    <r>
      <rPr>
        <sz val="8"/>
        <rFont val="Arial MT"/>
        <family val="2"/>
      </rPr>
      <t>Motorista (Vlr líq. desc. 6,% s/piso sal.)</t>
    </r>
  </si>
  <si>
    <r>
      <rPr>
        <sz val="8"/>
        <rFont val="Arial MT"/>
        <family val="2"/>
      </rPr>
      <t>vale</t>
    </r>
  </si>
  <si>
    <r>
      <rPr>
        <b/>
        <sz val="8"/>
        <rFont val="Arial"/>
        <family val="2"/>
      </rPr>
      <t>1.3. Vale-refeição (diário)</t>
    </r>
  </si>
  <si>
    <r>
      <rPr>
        <sz val="8"/>
        <rFont val="Arial MT"/>
        <family val="2"/>
      </rPr>
      <t>Motorista (Café e Almoço)</t>
    </r>
  </si>
  <si>
    <r>
      <rPr>
        <sz val="8"/>
        <rFont val="Arial MT"/>
        <family val="2"/>
      </rPr>
      <t>unidade</t>
    </r>
  </si>
  <si>
    <r>
      <rPr>
        <b/>
        <sz val="8"/>
        <rFont val="Arial"/>
        <family val="2"/>
      </rPr>
      <t>Custo Mensal com Mão-de-obra (R$/mês) - LUCRO REAL E PRESUMIDO</t>
    </r>
  </si>
  <si>
    <r>
      <rPr>
        <b/>
        <sz val="8"/>
        <rFont val="Arial"/>
        <family val="2"/>
      </rPr>
      <t>Custo Mensal com Mão-de-obra (R$/mês) - SIMPLES NACIONAL</t>
    </r>
  </si>
  <si>
    <r>
      <rPr>
        <b/>
        <sz val="8"/>
        <rFont val="Arial"/>
        <family val="2"/>
      </rPr>
      <t>2.1 Depreciação</t>
    </r>
  </si>
  <si>
    <r>
      <rPr>
        <sz val="8"/>
        <rFont val="Arial MT"/>
        <family val="2"/>
      </rPr>
      <t>Custo de aquisição do veículo</t>
    </r>
  </si>
  <si>
    <r>
      <rPr>
        <sz val="8"/>
        <rFont val="Arial MT"/>
        <family val="2"/>
      </rPr>
      <t>Vida útil do veículo</t>
    </r>
  </si>
  <si>
    <r>
      <rPr>
        <sz val="8"/>
        <rFont val="Arial MT"/>
        <family val="2"/>
      </rPr>
      <t>anos</t>
    </r>
  </si>
  <si>
    <r>
      <rPr>
        <sz val="8"/>
        <rFont val="Arial MT"/>
        <family val="2"/>
      </rPr>
      <t>Depreciação do veículo</t>
    </r>
  </si>
  <si>
    <r>
      <rPr>
        <b/>
        <sz val="8"/>
        <rFont val="Arial"/>
        <family val="2"/>
      </rPr>
      <t>Depreciação mensal veículos</t>
    </r>
  </si>
  <si>
    <r>
      <rPr>
        <b/>
        <sz val="8"/>
        <rFont val="Arial"/>
        <family val="2"/>
      </rPr>
      <t>mês</t>
    </r>
  </si>
  <si>
    <r>
      <rPr>
        <b/>
        <sz val="8"/>
        <rFont val="Arial"/>
        <family val="2"/>
      </rPr>
      <t>Total da frota</t>
    </r>
  </si>
  <si>
    <r>
      <rPr>
        <b/>
        <sz val="8"/>
        <rFont val="Arial"/>
        <family val="2"/>
      </rPr>
      <t>unidade</t>
    </r>
  </si>
  <si>
    <r>
      <rPr>
        <b/>
        <sz val="8"/>
        <rFont val="Arial"/>
        <family val="2"/>
      </rPr>
      <t>2.2 Remuneração do Capital</t>
    </r>
  </si>
  <si>
    <r>
      <rPr>
        <sz val="8"/>
        <rFont val="Arial MT"/>
        <family val="2"/>
      </rPr>
      <t>Custo do veículo</t>
    </r>
  </si>
  <si>
    <r>
      <rPr>
        <sz val="8"/>
        <rFont val="Arial MT"/>
        <family val="2"/>
      </rPr>
      <t>Taxa de juros anual nominal</t>
    </r>
  </si>
  <si>
    <r>
      <rPr>
        <sz val="8"/>
        <rFont val="Arial MT"/>
        <family val="2"/>
      </rPr>
      <t>Valor do veículo proposto (Vo)</t>
    </r>
  </si>
  <si>
    <r>
      <rPr>
        <sz val="8"/>
        <rFont val="Arial MT"/>
        <family val="2"/>
      </rPr>
      <t>Valor residual do veículo proposto (Vr)</t>
    </r>
  </si>
  <si>
    <r>
      <rPr>
        <sz val="8"/>
        <rFont val="Arial MT"/>
        <family val="2"/>
      </rPr>
      <t>Investimento médio total do veículo</t>
    </r>
  </si>
  <si>
    <r>
      <rPr>
        <b/>
        <sz val="8"/>
        <rFont val="Arial"/>
        <family val="2"/>
      </rPr>
      <t>Remuneração mensal de capital do veículo</t>
    </r>
  </si>
  <si>
    <r>
      <rPr>
        <b/>
        <sz val="8"/>
        <rFont val="Arial"/>
        <family val="2"/>
      </rPr>
      <t>R$</t>
    </r>
  </si>
  <si>
    <r>
      <rPr>
        <b/>
        <sz val="8"/>
        <rFont val="Arial"/>
        <family val="2"/>
      </rPr>
      <t>Total por veículo</t>
    </r>
  </si>
  <si>
    <r>
      <rPr>
        <b/>
        <sz val="8"/>
        <rFont val="Arial"/>
        <family val="2"/>
      </rPr>
      <t>2.3. Impostos e Seguros</t>
    </r>
  </si>
  <si>
    <r>
      <rPr>
        <sz val="8"/>
        <rFont val="Arial MT"/>
        <family val="2"/>
      </rPr>
      <t>IPVA</t>
    </r>
  </si>
  <si>
    <r>
      <rPr>
        <sz val="8"/>
        <rFont val="Arial MT"/>
        <family val="2"/>
      </rPr>
      <t>Licenciamento</t>
    </r>
  </si>
  <si>
    <r>
      <rPr>
        <sz val="8"/>
        <rFont val="Arial MT"/>
        <family val="2"/>
      </rPr>
      <t>Seguro contra terceiros</t>
    </r>
  </si>
  <si>
    <r>
      <rPr>
        <sz val="8"/>
        <rFont val="Arial MT"/>
        <family val="2"/>
      </rPr>
      <t>Seguro contra acidentes</t>
    </r>
  </si>
  <si>
    <r>
      <rPr>
        <sz val="8"/>
        <rFont val="Arial MT"/>
        <family val="2"/>
      </rPr>
      <t>Aferição do tacógrafo digital</t>
    </r>
  </si>
  <si>
    <r>
      <rPr>
        <sz val="8"/>
        <rFont val="Arial MT"/>
        <family val="2"/>
      </rPr>
      <t>Vistorias Técnicas</t>
    </r>
  </si>
  <si>
    <r>
      <rPr>
        <b/>
        <sz val="8"/>
        <rFont val="Arial"/>
        <family val="2"/>
      </rPr>
      <t>Impostos e seguros mensais</t>
    </r>
  </si>
  <si>
    <r>
      <rPr>
        <b/>
        <sz val="8"/>
        <rFont val="Arial"/>
        <family val="2"/>
      </rPr>
      <t>2.4. Consumos</t>
    </r>
  </si>
  <si>
    <r>
      <rPr>
        <b/>
        <sz val="8"/>
        <rFont val="Arial"/>
        <family val="2"/>
      </rPr>
      <t>Quilometragem mensal</t>
    </r>
  </si>
  <si>
    <r>
      <rPr>
        <b/>
        <sz val="7.5"/>
        <rFont val="Arial"/>
        <family val="2"/>
      </rPr>
      <t>Consumo</t>
    </r>
  </si>
  <si>
    <r>
      <rPr>
        <sz val="8"/>
        <rFont val="Arial MT"/>
        <family val="2"/>
      </rPr>
      <t>Custo de óleo diesel / km rodado</t>
    </r>
  </si>
  <si>
    <r>
      <rPr>
        <sz val="8"/>
        <rFont val="Arial MT"/>
        <family val="2"/>
      </rPr>
      <t>km/l</t>
    </r>
  </si>
  <si>
    <r>
      <rPr>
        <sz val="8"/>
        <rFont val="Arial MT"/>
        <family val="2"/>
      </rPr>
      <t>Custo mensal com óleo diesel</t>
    </r>
  </si>
  <si>
    <r>
      <rPr>
        <sz val="8"/>
        <rFont val="Arial MT"/>
        <family val="2"/>
      </rPr>
      <t>km</t>
    </r>
  </si>
  <si>
    <r>
      <rPr>
        <sz val="8"/>
        <rFont val="Arial MT"/>
        <family val="2"/>
      </rPr>
      <t>Custo de óleo do motor /10.000 km rodados</t>
    </r>
  </si>
  <si>
    <r>
      <rPr>
        <sz val="8"/>
        <rFont val="Arial MT"/>
        <family val="2"/>
      </rPr>
      <t>l/10.000 km</t>
    </r>
  </si>
  <si>
    <r>
      <rPr>
        <sz val="8"/>
        <rFont val="Arial MT"/>
        <family val="2"/>
      </rPr>
      <t>Custo mensal com óleo do motor</t>
    </r>
  </si>
  <si>
    <r>
      <rPr>
        <sz val="8"/>
        <rFont val="Arial MT"/>
        <family val="2"/>
      </rPr>
      <t>Custo de óleo da transmissão /100.000 km</t>
    </r>
  </si>
  <si>
    <r>
      <rPr>
        <sz val="8"/>
        <rFont val="Arial MT"/>
        <family val="2"/>
      </rPr>
      <t>l/100.000 km</t>
    </r>
  </si>
  <si>
    <r>
      <rPr>
        <sz val="8"/>
        <rFont val="Arial MT"/>
        <family val="2"/>
      </rPr>
      <t>Custo mensal com óleo da transmissão</t>
    </r>
  </si>
  <si>
    <r>
      <rPr>
        <sz val="8"/>
        <rFont val="Arial MT"/>
        <family val="2"/>
      </rPr>
      <t>Custo de óleo hidráulico / 80.000 km</t>
    </r>
  </si>
  <si>
    <r>
      <rPr>
        <sz val="8"/>
        <rFont val="Arial MT"/>
        <family val="2"/>
      </rPr>
      <t>l/80.000 km</t>
    </r>
  </si>
  <si>
    <r>
      <rPr>
        <sz val="8"/>
        <rFont val="Arial MT"/>
        <family val="2"/>
      </rPr>
      <t>Custo mensal com óleo hidráulico</t>
    </r>
  </si>
  <si>
    <r>
      <rPr>
        <sz val="8"/>
        <rFont val="Arial MT"/>
        <family val="2"/>
      </rPr>
      <t>Custo de graxa /10.000 km rodados</t>
    </r>
  </si>
  <si>
    <r>
      <rPr>
        <sz val="8"/>
        <rFont val="Arial MT"/>
        <family val="2"/>
      </rPr>
      <t>kg/10.000 km</t>
    </r>
  </si>
  <si>
    <r>
      <rPr>
        <sz val="8"/>
        <rFont val="Arial MT"/>
        <family val="2"/>
      </rPr>
      <t>Custo mensal com graxa</t>
    </r>
  </si>
  <si>
    <r>
      <rPr>
        <b/>
        <sz val="8"/>
        <rFont val="Arial"/>
        <family val="2"/>
      </rPr>
      <t>Custo com consumos/km rodado</t>
    </r>
  </si>
  <si>
    <r>
      <rPr>
        <b/>
        <sz val="8"/>
        <rFont val="Arial"/>
        <family val="2"/>
      </rPr>
      <t>R$/km rodado</t>
    </r>
  </si>
  <si>
    <r>
      <rPr>
        <b/>
        <sz val="8"/>
        <rFont val="Arial"/>
        <family val="2"/>
      </rPr>
      <t>2.5. Manutenção</t>
    </r>
  </si>
  <si>
    <r>
      <rPr>
        <sz val="8"/>
        <rFont val="Arial MT"/>
        <family val="2"/>
      </rPr>
      <t>Custo de manutenção do veículo</t>
    </r>
  </si>
  <si>
    <r>
      <rPr>
        <sz val="8"/>
        <rFont val="Arial MT"/>
        <family val="2"/>
      </rPr>
      <t>R$/km rodado</t>
    </r>
  </si>
  <si>
    <r>
      <rPr>
        <sz val="8"/>
        <rFont val="Arial MT"/>
        <family val="2"/>
      </rPr>
      <t>Custo com lavagens</t>
    </r>
  </si>
  <si>
    <r>
      <rPr>
        <sz val="8"/>
        <rFont val="Arial MT"/>
        <family val="2"/>
      </rPr>
      <t>Mês</t>
    </r>
  </si>
  <si>
    <r>
      <rPr>
        <sz val="8"/>
        <rFont val="Arial MT"/>
        <family val="2"/>
      </rPr>
      <t>Custo com pedágios</t>
    </r>
  </si>
  <si>
    <r>
      <rPr>
        <b/>
        <sz val="8"/>
        <rFont val="Arial"/>
        <family val="2"/>
      </rPr>
      <t>Custo com manutenção e lavagens</t>
    </r>
  </si>
  <si>
    <r>
      <rPr>
        <sz val="8"/>
        <rFont val="Arial MT"/>
        <family val="2"/>
      </rPr>
      <t>R$/Mês</t>
    </r>
  </si>
  <si>
    <r>
      <rPr>
        <b/>
        <sz val="8"/>
        <rFont val="Arial"/>
        <family val="2"/>
      </rPr>
      <t>2.6. Pneus</t>
    </r>
  </si>
  <si>
    <r>
      <rPr>
        <sz val="8"/>
        <rFont val="Arial MT"/>
        <family val="2"/>
      </rPr>
      <t>Custo do jogo de pneus 215/75 R 17,5"</t>
    </r>
  </si>
  <si>
    <r>
      <rPr>
        <sz val="8"/>
        <rFont val="Arial MT"/>
        <family val="2"/>
      </rPr>
      <t>Número de recapagens por pneu</t>
    </r>
  </si>
  <si>
    <r>
      <rPr>
        <sz val="8"/>
        <rFont val="Arial MT"/>
        <family val="2"/>
      </rPr>
      <t>Unidade</t>
    </r>
  </si>
  <si>
    <r>
      <rPr>
        <sz val="8"/>
        <rFont val="Arial MT"/>
        <family val="2"/>
      </rPr>
      <t>Custo de recapagem</t>
    </r>
  </si>
  <si>
    <r>
      <rPr>
        <sz val="8"/>
        <rFont val="Arial MT"/>
        <family val="2"/>
      </rPr>
      <t>Custo jg. compl. / km rodado</t>
    </r>
  </si>
  <si>
    <r>
      <rPr>
        <sz val="8"/>
        <rFont val="Arial MT"/>
        <family val="2"/>
      </rPr>
      <t>km/jogo</t>
    </r>
  </si>
  <si>
    <r>
      <rPr>
        <b/>
        <sz val="8"/>
        <rFont val="Arial"/>
        <family val="2"/>
      </rPr>
      <t>Custo mensal com pneus</t>
    </r>
  </si>
  <si>
    <r>
      <rPr>
        <b/>
        <sz val="8"/>
        <rFont val="Arial"/>
        <family val="2"/>
      </rPr>
      <t>Custo Mensal com Veículos (R$/mês)</t>
    </r>
  </si>
  <si>
    <r>
      <rPr>
        <sz val="8"/>
        <rFont val="Arial MT"/>
        <family val="2"/>
      </rPr>
      <t>Recipiente térmico para água (5L) - 1 pç/ano</t>
    </r>
  </si>
  <si>
    <r>
      <rPr>
        <sz val="8"/>
        <rFont val="Arial MT"/>
        <family val="2"/>
      </rPr>
      <t>pçs / mês</t>
    </r>
  </si>
  <si>
    <r>
      <rPr>
        <sz val="8"/>
        <rFont val="Arial MT"/>
        <family val="2"/>
      </rPr>
      <t>Vassoura - 3 pçs/ano</t>
    </r>
  </si>
  <si>
    <r>
      <rPr>
        <sz val="8"/>
        <rFont val="Arial MT"/>
        <family val="2"/>
      </rPr>
      <t>Balde - 2 pçs/ano</t>
    </r>
  </si>
  <si>
    <r>
      <rPr>
        <sz val="8"/>
        <rFont val="Arial MT"/>
        <family val="2"/>
      </rPr>
      <t>Alcool Gel 70% - 4 litros / mês</t>
    </r>
  </si>
  <si>
    <r>
      <rPr>
        <sz val="8"/>
        <rFont val="Arial MT"/>
        <family val="2"/>
      </rPr>
      <t>Litros / mês</t>
    </r>
  </si>
  <si>
    <r>
      <rPr>
        <sz val="8"/>
        <rFont val="Arial MT"/>
        <family val="2"/>
      </rPr>
      <t>Panos - 4 pçs / mês</t>
    </r>
  </si>
  <si>
    <r>
      <rPr>
        <b/>
        <sz val="8"/>
        <rFont val="Arial"/>
        <family val="2"/>
      </rPr>
      <t>Custo Mensal com Ferramentas e Materiais de Consumo (R$/mês)</t>
    </r>
  </si>
  <si>
    <r>
      <rPr>
        <b/>
        <sz val="8"/>
        <rFont val="Arial"/>
        <family val="2"/>
      </rPr>
      <t>CUSTO TOTAL MENSAL C/CUSTOS E DESPESAS OPERACIONAIS - LUCRO REAL E PRESUMIDO (R$/mês)</t>
    </r>
  </si>
  <si>
    <r>
      <rPr>
        <b/>
        <sz val="8"/>
        <rFont val="Arial"/>
        <family val="2"/>
      </rPr>
      <t>CUSTO TOTAL MENSAL C/CUSTOS E DESPESAS OPERACIONAIS - SIMPLES NACIONAL (R$/mês)</t>
    </r>
  </si>
  <si>
    <r>
      <rPr>
        <b/>
        <sz val="8"/>
        <rFont val="Arial"/>
        <family val="2"/>
      </rPr>
      <t>4. Benefícios e Desp. Ind. - BDI - LUCRO REAL</t>
    </r>
  </si>
  <si>
    <r>
      <rPr>
        <sz val="8"/>
        <rFont val="Arial MT"/>
        <family val="2"/>
      </rPr>
      <t>4.1. Benefícios e despesas indiretas</t>
    </r>
  </si>
  <si>
    <r>
      <rPr>
        <b/>
        <sz val="8"/>
        <rFont val="Arial"/>
        <family val="2"/>
      </rPr>
      <t>4.2. CUSTO MENSAL COM BDI (R$/mês) - LUCRO REAL</t>
    </r>
  </si>
  <si>
    <r>
      <rPr>
        <b/>
        <sz val="8"/>
        <rFont val="Arial"/>
        <family val="2"/>
      </rPr>
      <t>4.3. PREÇO MENSAL TOTAL (R$/mês)  - LUCRO REAL  =  "A"</t>
    </r>
  </si>
  <si>
    <r>
      <rPr>
        <b/>
        <sz val="8"/>
        <rFont val="Arial"/>
        <family val="2"/>
      </rPr>
      <t>4.5. PREÇO POR QUILOMETRO PERCORRIDO - LUCRO REAL = [A/B]                                                                   R$/Km</t>
    </r>
  </si>
  <si>
    <r>
      <rPr>
        <b/>
        <sz val="8"/>
        <rFont val="Arial"/>
        <family val="2"/>
      </rPr>
      <t>5. Benefícios e Desp. Ind. - BDI - LUCRO PRESUMIDO</t>
    </r>
  </si>
  <si>
    <r>
      <rPr>
        <sz val="8"/>
        <rFont val="Arial MT"/>
        <family val="2"/>
      </rPr>
      <t>5.1. Benefícios e despesas indiretas</t>
    </r>
  </si>
  <si>
    <r>
      <rPr>
        <b/>
        <sz val="8"/>
        <rFont val="Arial"/>
        <family val="2"/>
      </rPr>
      <t>5.2. CUSTO MENSAL COM BDI (R$/mês) - LUCRO PRESUMIDO</t>
    </r>
  </si>
  <si>
    <r>
      <rPr>
        <b/>
        <sz val="8"/>
        <rFont val="Arial"/>
        <family val="2"/>
      </rPr>
      <t>5.3. PREÇO MENSAL TOTAL (R$/mês)  - LUCRO PRESUMIDO  =  "AA"</t>
    </r>
  </si>
  <si>
    <r>
      <rPr>
        <b/>
        <sz val="8"/>
        <rFont val="Arial"/>
        <family val="2"/>
      </rPr>
      <t>5.5. PREÇO POR QUILOMETRO PERCORRIDO - LUCRO PRESUMIDO = [AA/BB]                                                  R$/Km</t>
    </r>
  </si>
  <si>
    <r>
      <rPr>
        <b/>
        <sz val="8"/>
        <rFont val="Arial"/>
        <family val="2"/>
      </rPr>
      <t>6. Benef. Desp. Ind. + Impostos - SIMPLES NACIONAL</t>
    </r>
  </si>
  <si>
    <r>
      <rPr>
        <sz val="8"/>
        <rFont val="Arial MT"/>
        <family val="2"/>
      </rPr>
      <t>6.1. Benefícios e despesas indiretas (sem impostos)</t>
    </r>
  </si>
  <si>
    <r>
      <rPr>
        <b/>
        <sz val="8"/>
        <rFont val="Arial"/>
        <family val="2"/>
      </rPr>
      <t>6.2.CUSTO MENSAL COM BDI - Sem Impostos (R$/mês) - SIMPLES NACIONAL</t>
    </r>
  </si>
  <si>
    <r>
      <rPr>
        <b/>
        <sz val="8"/>
        <rFont val="Arial"/>
        <family val="2"/>
      </rPr>
      <t>6.3. CUSTO MENSAL TOTAL - Sem Imposots (R$/mês)  - SIMPLES NACIONAL  =  "SN1"</t>
    </r>
  </si>
  <si>
    <r>
      <rPr>
        <b/>
        <sz val="9.5"/>
        <rFont val="Arial"/>
        <family val="2"/>
      </rPr>
      <t xml:space="preserve">Tributos
</t>
    </r>
    <r>
      <rPr>
        <b/>
        <sz val="8"/>
        <rFont val="Arial"/>
        <family val="2"/>
      </rPr>
      <t>Enquadramento no Anexo III da lei do Simples Nacional</t>
    </r>
  </si>
  <si>
    <r>
      <rPr>
        <b/>
        <sz val="8"/>
        <rFont val="Arial"/>
        <family val="2"/>
      </rPr>
      <t>Receita Bruta Total em 12 (doze) meses</t>
    </r>
  </si>
  <si>
    <r>
      <rPr>
        <b/>
        <sz val="8"/>
        <rFont val="Arial"/>
        <family val="2"/>
      </rPr>
      <t>De R$ 360.000,01 até R$ 720.000,00</t>
    </r>
  </si>
  <si>
    <r>
      <rPr>
        <b/>
        <sz val="7.5"/>
        <rFont val="Arial"/>
        <family val="2"/>
      </rPr>
      <t>Base = SN1</t>
    </r>
  </si>
  <si>
    <r>
      <rPr>
        <sz val="8"/>
        <rFont val="Arial MT"/>
        <family val="2"/>
      </rPr>
      <t>6.4. Impostos alíquota única</t>
    </r>
  </si>
  <si>
    <r>
      <rPr>
        <b/>
        <sz val="8"/>
        <rFont val="Arial"/>
        <family val="2"/>
      </rPr>
      <t>6.5. PREÇO MENSAL TOTAL (R$/mês)  - SIMPLES NACIONAL  =  "SN2"</t>
    </r>
  </si>
  <si>
    <r>
      <rPr>
        <b/>
        <sz val="8"/>
        <rFont val="Arial"/>
        <family val="2"/>
      </rPr>
      <t>6.7. PREÇO POR QUILOMETRO PERCORRIDO - SIMPLES NACIONAL = [SN2/BB]                                                R$/Km</t>
    </r>
  </si>
  <si>
    <r>
      <rPr>
        <sz val="8"/>
        <rFont val="Arial MT"/>
        <family val="2"/>
      </rPr>
      <t>6.6. Quantidade de Km percorridos por mês = "</t>
    </r>
    <r>
      <rPr>
        <b/>
        <sz val="8"/>
        <rFont val="Arial"/>
        <family val="2"/>
      </rPr>
      <t>BB</t>
    </r>
    <r>
      <rPr>
        <sz val="8"/>
        <rFont val="Arial MT"/>
        <family val="2"/>
      </rPr>
      <t xml:space="preserve">"                                                                        </t>
    </r>
    <r>
      <rPr>
        <sz val="8"/>
        <color rgb="FFFF0000"/>
        <rFont val="Arial MT"/>
        <family val="2"/>
      </rPr>
      <t xml:space="preserve"> </t>
    </r>
    <r>
      <rPr>
        <b/>
        <sz val="8"/>
        <color rgb="FFFF0000"/>
        <rFont val="Arial"/>
        <family val="2"/>
      </rPr>
      <t/>
    </r>
  </si>
  <si>
    <t>Km</t>
  </si>
  <si>
    <r>
      <rPr>
        <sz val="8"/>
        <rFont val="Arial MT"/>
        <family val="2"/>
      </rPr>
      <t>5.4- Quantidade de Km percorridos por mês = "</t>
    </r>
    <r>
      <rPr>
        <b/>
        <sz val="8"/>
        <rFont val="Arial"/>
        <family val="2"/>
      </rPr>
      <t>BB</t>
    </r>
    <r>
      <rPr>
        <sz val="8"/>
        <rFont val="Arial MT"/>
        <family val="2"/>
      </rPr>
      <t xml:space="preserve">"                                                                         </t>
    </r>
    <r>
      <rPr>
        <b/>
        <sz val="8"/>
        <rFont val="Arial"/>
        <family val="2"/>
      </rPr>
      <t/>
    </r>
  </si>
  <si>
    <r>
      <rPr>
        <b/>
        <vertAlign val="superscript"/>
        <sz val="12"/>
        <rFont val="Arial MT"/>
        <family val="2"/>
      </rPr>
      <t>4.4- Quantidade de Km percorridos por mês = "</t>
    </r>
    <r>
      <rPr>
        <b/>
        <vertAlign val="superscript"/>
        <sz val="12"/>
        <rFont val="Arial"/>
        <family val="2"/>
      </rPr>
      <t>B</t>
    </r>
    <r>
      <rPr>
        <b/>
        <vertAlign val="superscript"/>
        <sz val="12"/>
        <rFont val="Arial MT"/>
        <family val="2"/>
      </rPr>
      <t xml:space="preserve">"                                                                          </t>
    </r>
  </si>
  <si>
    <t>Transporte Pacientes Secretaria da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</si>
</sst>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R$&quot;\ #,##0.00;[Red]\-&quot;R$&quot;\ #,##0.00"/>
    <numFmt numFmtId="164" formatCode="0.0000"/>
    <numFmt numFmtId="165" formatCode="0.000"/>
  </numFmts>
  <fonts count="20">
    <font>
      <sz val="10"/>
      <color rgb="FF000000"/>
      <name val="Times New Roman"/>
      <charset val="204"/>
    </font>
    <font>
      <b/>
      <sz val="13"/>
      <name val="Arial"/>
      <family val="2"/>
    </font>
    <font>
      <b/>
      <sz val="9.5"/>
      <name val="Arial"/>
      <family val="2"/>
    </font>
    <font>
      <b/>
      <sz val="8"/>
      <name val="Arial"/>
      <family val="2"/>
    </font>
    <font>
      <b/>
      <sz val="11.5"/>
      <name val="Arial"/>
      <family val="2"/>
    </font>
    <font>
      <b/>
      <sz val="8"/>
      <color rgb="FF000000"/>
      <name val="Arial"/>
      <family val="2"/>
    </font>
    <font>
      <sz val="7.5"/>
      <name val="Arial MT"/>
    </font>
    <font>
      <sz val="8"/>
      <name val="Arial MT"/>
    </font>
    <font>
      <sz val="8"/>
      <color rgb="FF000000"/>
      <name val="Arial MT"/>
      <family val="2"/>
    </font>
    <font>
      <b/>
      <sz val="7.5"/>
      <name val="Arial"/>
      <family val="2"/>
    </font>
    <font>
      <sz val="7.5"/>
      <name val="Arial MT"/>
      <family val="2"/>
    </font>
    <font>
      <sz val="8"/>
      <name val="Arial MT"/>
      <family val="2"/>
    </font>
    <font>
      <b/>
      <sz val="8"/>
      <color rgb="FFFF0000"/>
      <name val="Arial"/>
      <family val="2"/>
    </font>
    <font>
      <sz val="8"/>
      <color rgb="FFFF0000"/>
      <name val="Arial MT"/>
      <family val="2"/>
    </font>
    <font>
      <sz val="8"/>
      <color rgb="FF000000"/>
      <name val="Times New Roman"/>
      <family val="1"/>
    </font>
    <font>
      <sz val="8"/>
      <name val="Times New Roman"/>
      <family val="1"/>
    </font>
    <font>
      <sz val="8"/>
      <color rgb="FF00000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2"/>
      <name val="Arial MT"/>
      <family val="2"/>
    </font>
  </fonts>
  <fills count="7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rgb="FFFFFF99"/>
      </patternFill>
    </fill>
    <fill>
      <patternFill patternType="solid">
        <fgColor rgb="FF66FFFF"/>
      </patternFill>
    </fill>
    <fill>
      <patternFill patternType="solid">
        <fgColor rgb="FFC5D9F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 applyFill="1" applyBorder="1" applyAlignment="1">
      <alignment horizontal="left" vertical="top"/>
    </xf>
    <xf numFmtId="0" fontId="0" fillId="0" borderId="4" xfId="0" applyFill="1" applyBorder="1" applyAlignment="1">
      <alignment horizontal="left" wrapText="1"/>
    </xf>
    <xf numFmtId="0" fontId="3" fillId="0" borderId="2" xfId="0" applyFont="1" applyFill="1" applyBorder="1" applyAlignment="1">
      <alignment horizontal="right" vertical="top" wrapText="1"/>
    </xf>
    <xf numFmtId="0" fontId="0" fillId="3" borderId="4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 indent="3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right" vertical="top" wrapText="1" indent="2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right" vertical="top" wrapText="1"/>
    </xf>
    <xf numFmtId="10" fontId="5" fillId="0" borderId="1" xfId="0" applyNumberFormat="1" applyFont="1" applyFill="1" applyBorder="1" applyAlignment="1">
      <alignment horizontal="right" vertical="top" shrinkToFit="1"/>
    </xf>
    <xf numFmtId="0" fontId="0" fillId="2" borderId="1" xfId="0" applyFill="1" applyBorder="1" applyAlignment="1">
      <alignment horizontal="left" wrapText="1"/>
    </xf>
    <xf numFmtId="1" fontId="8" fillId="3" borderId="1" xfId="0" applyNumberFormat="1" applyFont="1" applyFill="1" applyBorder="1" applyAlignment="1">
      <alignment horizontal="center" vertical="top" shrinkToFit="1"/>
    </xf>
    <xf numFmtId="4" fontId="8" fillId="3" borderId="1" xfId="0" applyNumberFormat="1" applyFont="1" applyFill="1" applyBorder="1" applyAlignment="1">
      <alignment horizontal="right" vertical="top" shrinkToFit="1"/>
    </xf>
    <xf numFmtId="1" fontId="5" fillId="0" borderId="1" xfId="0" applyNumberFormat="1" applyFont="1" applyFill="1" applyBorder="1" applyAlignment="1">
      <alignment horizontal="center" vertical="top" shrinkToFit="1"/>
    </xf>
    <xf numFmtId="4" fontId="5" fillId="0" borderId="1" xfId="0" applyNumberFormat="1" applyFont="1" applyFill="1" applyBorder="1" applyAlignment="1">
      <alignment horizontal="right" vertical="top" shrinkToFit="1"/>
    </xf>
    <xf numFmtId="10" fontId="8" fillId="0" borderId="1" xfId="0" applyNumberFormat="1" applyFont="1" applyFill="1" applyBorder="1" applyAlignment="1">
      <alignment horizontal="left" vertical="top" indent="2" shrinkToFit="1"/>
    </xf>
    <xf numFmtId="2" fontId="8" fillId="3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3" fillId="0" borderId="11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top" wrapText="1" indent="2"/>
    </xf>
    <xf numFmtId="0" fontId="9" fillId="2" borderId="1" xfId="0" applyFont="1" applyFill="1" applyBorder="1" applyAlignment="1">
      <alignment horizontal="left" vertical="top" wrapText="1" indent="1"/>
    </xf>
    <xf numFmtId="0" fontId="9" fillId="2" borderId="1" xfId="0" applyFont="1" applyFill="1" applyBorder="1" applyAlignment="1">
      <alignment horizontal="right" vertical="top" wrapText="1"/>
    </xf>
    <xf numFmtId="1" fontId="8" fillId="0" borderId="1" xfId="0" applyNumberFormat="1" applyFont="1" applyFill="1" applyBorder="1" applyAlignment="1">
      <alignment horizontal="center" vertical="top" shrinkToFit="1"/>
    </xf>
    <xf numFmtId="4" fontId="8" fillId="0" borderId="1" xfId="0" applyNumberFormat="1" applyFont="1" applyFill="1" applyBorder="1" applyAlignment="1">
      <alignment horizontal="left" vertical="top" indent="4" shrinkToFit="1"/>
    </xf>
    <xf numFmtId="4" fontId="8" fillId="0" borderId="1" xfId="0" applyNumberFormat="1" applyFont="1" applyFill="1" applyBorder="1" applyAlignment="1">
      <alignment horizontal="right" vertical="top" shrinkToFit="1"/>
    </xf>
    <xf numFmtId="2" fontId="8" fillId="5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left" vertical="top" wrapText="1" indent="2"/>
    </xf>
    <xf numFmtId="4" fontId="5" fillId="2" borderId="1" xfId="0" applyNumberFormat="1" applyFont="1" applyFill="1" applyBorder="1" applyAlignment="1">
      <alignment horizontal="right" vertical="top" shrinkToFit="1"/>
    </xf>
    <xf numFmtId="2" fontId="5" fillId="2" borderId="1" xfId="0" applyNumberFormat="1" applyFont="1" applyFill="1" applyBorder="1" applyAlignment="1">
      <alignment horizontal="right" vertical="top" shrinkToFit="1"/>
    </xf>
    <xf numFmtId="2" fontId="8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right" vertical="top" wrapText="1" indent="1"/>
    </xf>
    <xf numFmtId="1" fontId="8" fillId="0" borderId="1" xfId="0" applyNumberFormat="1" applyFont="1" applyFill="1" applyBorder="1" applyAlignment="1">
      <alignment horizontal="right" vertical="top" shrinkToFit="1"/>
    </xf>
    <xf numFmtId="164" fontId="5" fillId="2" borderId="1" xfId="0" applyNumberFormat="1" applyFont="1" applyFill="1" applyBorder="1" applyAlignment="1">
      <alignment horizontal="right" vertical="top" shrinkToFit="1"/>
    </xf>
    <xf numFmtId="0" fontId="9" fillId="2" borderId="5" xfId="0" applyFont="1" applyFill="1" applyBorder="1" applyAlignment="1">
      <alignment horizontal="left" vertical="top" wrapText="1" indent="2"/>
    </xf>
    <xf numFmtId="0" fontId="9" fillId="2" borderId="5" xfId="0" applyFont="1" applyFill="1" applyBorder="1" applyAlignment="1">
      <alignment horizontal="right" vertical="top" wrapText="1"/>
    </xf>
    <xf numFmtId="0" fontId="0" fillId="0" borderId="7" xfId="0" applyFill="1" applyBorder="1" applyAlignment="1">
      <alignment horizontal="left" wrapText="1"/>
    </xf>
    <xf numFmtId="0" fontId="3" fillId="0" borderId="8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3" fontId="5" fillId="0" borderId="1" xfId="0" applyNumberFormat="1" applyFont="1" applyFill="1" applyBorder="1" applyAlignment="1">
      <alignment horizontal="right" vertical="top" shrinkToFit="1"/>
    </xf>
    <xf numFmtId="3" fontId="8" fillId="0" borderId="1" xfId="0" applyNumberFormat="1" applyFont="1" applyFill="1" applyBorder="1" applyAlignment="1">
      <alignment horizontal="right" vertical="top" shrinkToFit="1"/>
    </xf>
    <xf numFmtId="165" fontId="8" fillId="0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left" vertical="top" wrapText="1" indent="1"/>
    </xf>
    <xf numFmtId="2" fontId="8" fillId="3" borderId="1" xfId="0" applyNumberFormat="1" applyFont="1" applyFill="1" applyBorder="1" applyAlignment="1">
      <alignment horizontal="left" vertical="top" indent="2" shrinkToFit="1"/>
    </xf>
    <xf numFmtId="164" fontId="8" fillId="0" borderId="1" xfId="0" applyNumberFormat="1" applyFont="1" applyFill="1" applyBorder="1" applyAlignment="1">
      <alignment horizontal="right" vertical="top" shrinkToFit="1"/>
    </xf>
    <xf numFmtId="165" fontId="5" fillId="0" borderId="1" xfId="0" applyNumberFormat="1" applyFont="1" applyFill="1" applyBorder="1" applyAlignment="1">
      <alignment horizontal="right" vertical="top" shrinkToFit="1"/>
    </xf>
    <xf numFmtId="0" fontId="9" fillId="2" borderId="1" xfId="0" applyFont="1" applyFill="1" applyBorder="1" applyAlignment="1">
      <alignment horizontal="center" vertical="top" wrapText="1"/>
    </xf>
    <xf numFmtId="1" fontId="8" fillId="3" borderId="1" xfId="0" applyNumberFormat="1" applyFont="1" applyFill="1" applyBorder="1" applyAlignment="1">
      <alignment horizontal="right" vertical="top" shrinkToFit="1"/>
    </xf>
    <xf numFmtId="3" fontId="8" fillId="3" borderId="1" xfId="0" applyNumberFormat="1" applyFont="1" applyFill="1" applyBorder="1" applyAlignment="1">
      <alignment horizontal="left" vertical="top" indent="2" shrinkToFit="1"/>
    </xf>
    <xf numFmtId="4" fontId="5" fillId="4" borderId="1" xfId="0" applyNumberFormat="1" applyFont="1" applyFill="1" applyBorder="1" applyAlignment="1">
      <alignment horizontal="right" vertical="top" shrinkToFit="1"/>
    </xf>
    <xf numFmtId="0" fontId="0" fillId="0" borderId="6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8" fontId="7" fillId="0" borderId="1" xfId="0" applyNumberFormat="1" applyFont="1" applyFill="1" applyBorder="1" applyAlignment="1">
      <alignment horizontal="right" vertical="top" wrapText="1"/>
    </xf>
    <xf numFmtId="8" fontId="9" fillId="2" borderId="1" xfId="0" applyNumberFormat="1" applyFont="1" applyFill="1" applyBorder="1" applyAlignment="1">
      <alignment horizontal="center" vertical="top" wrapText="1"/>
    </xf>
    <xf numFmtId="165" fontId="0" fillId="0" borderId="1" xfId="0" applyNumberFormat="1" applyFill="1" applyBorder="1" applyAlignment="1">
      <alignment horizontal="left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right" vertical="top" wrapText="1"/>
    </xf>
    <xf numFmtId="2" fontId="7" fillId="0" borderId="1" xfId="0" applyNumberFormat="1" applyFont="1" applyFill="1" applyBorder="1" applyAlignment="1">
      <alignment horizontal="right" vertical="top" wrapText="1"/>
    </xf>
    <xf numFmtId="8" fontId="3" fillId="0" borderId="1" xfId="0" applyNumberFormat="1" applyFont="1" applyFill="1" applyBorder="1" applyAlignment="1">
      <alignment horizontal="right" vertical="top" wrapText="1"/>
    </xf>
    <xf numFmtId="8" fontId="3" fillId="4" borderId="1" xfId="0" applyNumberFormat="1" applyFont="1" applyFill="1" applyBorder="1" applyAlignment="1">
      <alignment horizontal="right" vertical="top" wrapText="1"/>
    </xf>
    <xf numFmtId="8" fontId="3" fillId="4" borderId="1" xfId="0" applyNumberFormat="1" applyFont="1" applyFill="1" applyBorder="1" applyAlignment="1">
      <alignment horizontal="left" vertical="top" wrapText="1" indent="1"/>
    </xf>
    <xf numFmtId="8" fontId="3" fillId="4" borderId="1" xfId="0" applyNumberFormat="1" applyFont="1" applyFill="1" applyBorder="1" applyAlignment="1">
      <alignment horizontal="left" vertical="top" wrapText="1" indent="4"/>
    </xf>
    <xf numFmtId="0" fontId="0" fillId="0" borderId="3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10" xfId="0" applyFill="1" applyBorder="1" applyAlignment="1">
      <alignment wrapText="1"/>
    </xf>
    <xf numFmtId="4" fontId="0" fillId="0" borderId="3" xfId="0" applyNumberFormat="1" applyFill="1" applyBorder="1" applyAlignment="1">
      <alignment vertical="top" wrapText="1"/>
    </xf>
    <xf numFmtId="8" fontId="7" fillId="0" borderId="1" xfId="0" applyNumberFormat="1" applyFont="1" applyFill="1" applyBorder="1" applyAlignment="1">
      <alignment horizontal="left" vertical="top" wrapText="1" indent="2"/>
    </xf>
    <xf numFmtId="0" fontId="7" fillId="6" borderId="1" xfId="0" applyFont="1" applyFill="1" applyBorder="1" applyAlignment="1">
      <alignment horizontal="center" vertical="top" wrapText="1"/>
    </xf>
    <xf numFmtId="1" fontId="8" fillId="6" borderId="1" xfId="0" applyNumberFormat="1" applyFont="1" applyFill="1" applyBorder="1" applyAlignment="1">
      <alignment horizontal="right" vertical="top" shrinkToFit="1"/>
    </xf>
    <xf numFmtId="2" fontId="8" fillId="6" borderId="1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top" wrapText="1"/>
    </xf>
    <xf numFmtId="10" fontId="16" fillId="0" borderId="1" xfId="0" applyNumberFormat="1" applyFont="1" applyFill="1" applyBorder="1" applyAlignment="1">
      <alignment horizontal="right" vertical="top" shrinkToFit="1"/>
    </xf>
    <xf numFmtId="10" fontId="0" fillId="0" borderId="0" xfId="0" applyNumberForma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left" vertical="top" wrapText="1" indent="2"/>
    </xf>
    <xf numFmtId="0" fontId="7" fillId="0" borderId="2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right" vertical="top" shrinkToFit="1"/>
    </xf>
    <xf numFmtId="4" fontId="8" fillId="0" borderId="4" xfId="0" applyNumberFormat="1" applyFont="1" applyFill="1" applyBorder="1" applyAlignment="1">
      <alignment horizontal="right" vertical="top" shrinkToFit="1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top" wrapText="1"/>
    </xf>
    <xf numFmtId="2" fontId="5" fillId="4" borderId="2" xfId="0" applyNumberFormat="1" applyFont="1" applyFill="1" applyBorder="1" applyAlignment="1">
      <alignment horizontal="right" vertical="top" shrinkToFit="1"/>
    </xf>
    <xf numFmtId="2" fontId="5" fillId="4" borderId="4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2" fontId="8" fillId="0" borderId="2" xfId="0" applyNumberFormat="1" applyFont="1" applyFill="1" applyBorder="1" applyAlignment="1">
      <alignment horizontal="right" vertical="top" shrinkToFit="1"/>
    </xf>
    <xf numFmtId="2" fontId="8" fillId="0" borderId="4" xfId="0" applyNumberFormat="1" applyFont="1" applyFill="1" applyBorder="1" applyAlignment="1">
      <alignment horizontal="right" vertical="top" shrinkToFit="1"/>
    </xf>
    <xf numFmtId="0" fontId="7" fillId="6" borderId="2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left" vertical="top" wrapText="1"/>
    </xf>
    <xf numFmtId="2" fontId="8" fillId="6" borderId="2" xfId="0" applyNumberFormat="1" applyFont="1" applyFill="1" applyBorder="1" applyAlignment="1">
      <alignment horizontal="right" vertical="top" shrinkToFit="1"/>
    </xf>
    <xf numFmtId="2" fontId="8" fillId="6" borderId="4" xfId="0" applyNumberFormat="1" applyFont="1" applyFill="1" applyBorder="1" applyAlignment="1">
      <alignment horizontal="right" vertical="top" shrinkToFit="1"/>
    </xf>
    <xf numFmtId="0" fontId="0" fillId="0" borderId="9" xfId="0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top" shrinkToFit="1"/>
    </xf>
    <xf numFmtId="4" fontId="5" fillId="0" borderId="4" xfId="0" applyNumberFormat="1" applyFont="1" applyFill="1" applyBorder="1" applyAlignment="1">
      <alignment horizontal="right" vertical="top" shrinkToFi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8"/>
    </xf>
    <xf numFmtId="0" fontId="1" fillId="0" borderId="3" xfId="0" applyFont="1" applyFill="1" applyBorder="1" applyAlignment="1">
      <alignment horizontal="left" vertical="top" wrapText="1" indent="8"/>
    </xf>
    <xf numFmtId="0" fontId="1" fillId="0" borderId="4" xfId="0" applyFont="1" applyFill="1" applyBorder="1" applyAlignment="1">
      <alignment horizontal="left" vertical="top" wrapText="1" indent="8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4"/>
    </xf>
    <xf numFmtId="0" fontId="3" fillId="0" borderId="4" xfId="0" applyFont="1" applyFill="1" applyBorder="1" applyAlignment="1">
      <alignment horizontal="left" vertical="top" wrapText="1" indent="4"/>
    </xf>
    <xf numFmtId="0" fontId="3" fillId="0" borderId="2" xfId="0" applyFont="1" applyFill="1" applyBorder="1" applyAlignment="1">
      <alignment horizontal="left" vertical="top" wrapText="1" indent="3"/>
    </xf>
    <xf numFmtId="0" fontId="3" fillId="0" borderId="4" xfId="0" applyFont="1" applyFill="1" applyBorder="1" applyAlignment="1">
      <alignment horizontal="left" vertical="top" wrapText="1" indent="3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2"/>
  <sheetViews>
    <sheetView tabSelected="1" topLeftCell="A7" zoomScale="120" zoomScaleNormal="120" workbookViewId="0">
      <selection activeCell="G101" sqref="G101:G111"/>
    </sheetView>
  </sheetViews>
  <sheetFormatPr defaultRowHeight="12.75"/>
  <cols>
    <col min="1" max="1" width="18.6640625" customWidth="1"/>
    <col min="2" max="2" width="28.5" customWidth="1"/>
    <col min="3" max="3" width="14.83203125" customWidth="1"/>
    <col min="4" max="4" width="13.33203125" customWidth="1"/>
    <col min="5" max="5" width="15.5" customWidth="1"/>
    <col min="6" max="6" width="13.5" customWidth="1"/>
    <col min="7" max="7" width="15.1640625" customWidth="1"/>
    <col min="8" max="8" width="9.1640625" bestFit="1" customWidth="1"/>
  </cols>
  <sheetData>
    <row r="1" spans="1:8" ht="18.2" customHeight="1">
      <c r="A1" s="164" t="s">
        <v>0</v>
      </c>
      <c r="B1" s="165"/>
      <c r="C1" s="165"/>
      <c r="D1" s="165"/>
      <c r="E1" s="165"/>
      <c r="F1" s="165"/>
      <c r="G1" s="165"/>
      <c r="H1" s="166"/>
    </row>
    <row r="2" spans="1:8" ht="13.5" customHeight="1">
      <c r="A2" s="147" t="s">
        <v>1</v>
      </c>
      <c r="B2" s="148"/>
      <c r="C2" s="109"/>
      <c r="D2" s="109"/>
      <c r="E2" s="109"/>
      <c r="F2" s="109"/>
      <c r="G2" s="109"/>
      <c r="H2" s="110"/>
    </row>
    <row r="3" spans="1:8" ht="18.2" customHeight="1">
      <c r="A3" s="2" t="s">
        <v>2</v>
      </c>
      <c r="B3" s="3"/>
      <c r="C3" s="2" t="s">
        <v>3</v>
      </c>
      <c r="D3" s="167"/>
      <c r="E3" s="168"/>
      <c r="F3" s="2" t="s">
        <v>4</v>
      </c>
      <c r="G3" s="167"/>
      <c r="H3" s="168"/>
    </row>
    <row r="4" spans="1:8" ht="30" customHeight="1">
      <c r="A4" s="4" t="s">
        <v>5</v>
      </c>
      <c r="B4" s="171" t="s">
        <v>6</v>
      </c>
      <c r="C4" s="172"/>
      <c r="D4" s="5" t="s">
        <v>7</v>
      </c>
      <c r="E4" s="171" t="s">
        <v>183</v>
      </c>
      <c r="F4" s="171"/>
      <c r="G4" s="171"/>
      <c r="H4" s="1"/>
    </row>
    <row r="5" spans="1:8" ht="8.4499999999999993" customHeight="1">
      <c r="A5" s="108"/>
      <c r="B5" s="109"/>
      <c r="C5" s="109"/>
      <c r="D5" s="109"/>
      <c r="E5" s="109"/>
      <c r="F5" s="109"/>
      <c r="G5" s="109"/>
      <c r="H5" s="110"/>
    </row>
    <row r="6" spans="1:8" ht="13.5" customHeight="1">
      <c r="A6" s="147" t="s">
        <v>8</v>
      </c>
      <c r="B6" s="148"/>
      <c r="C6" s="148"/>
      <c r="D6" s="148"/>
      <c r="E6" s="148"/>
      <c r="F6" s="148"/>
      <c r="G6" s="148"/>
      <c r="H6" s="149"/>
    </row>
    <row r="7" spans="1:8" ht="13.5" customHeight="1">
      <c r="A7" s="173" t="s">
        <v>9</v>
      </c>
      <c r="B7" s="174"/>
      <c r="C7" s="175" t="s">
        <v>10</v>
      </c>
      <c r="D7" s="176"/>
      <c r="E7" s="177" t="s">
        <v>11</v>
      </c>
      <c r="F7" s="178"/>
      <c r="G7" s="177" t="s">
        <v>12</v>
      </c>
      <c r="H7" s="178"/>
    </row>
    <row r="8" spans="1:8" ht="22.7" customHeight="1">
      <c r="A8" s="105" t="s">
        <v>13</v>
      </c>
      <c r="B8" s="107"/>
      <c r="C8" s="9" t="s">
        <v>14</v>
      </c>
      <c r="D8" s="10" t="s">
        <v>15</v>
      </c>
      <c r="E8" s="9" t="s">
        <v>14</v>
      </c>
      <c r="F8" s="10" t="s">
        <v>15</v>
      </c>
      <c r="G8" s="9" t="s">
        <v>14</v>
      </c>
      <c r="H8" s="11" t="s">
        <v>15</v>
      </c>
    </row>
    <row r="9" spans="1:8" ht="12.6" customHeight="1">
      <c r="A9" s="105" t="s">
        <v>16</v>
      </c>
      <c r="B9" s="107"/>
      <c r="C9" s="69">
        <f>SUM(C10:C12)</f>
        <v>4349.2053999999998</v>
      </c>
      <c r="D9" s="13">
        <f>((C9*100)/($C$24))/100</f>
        <v>0.13559567093761646</v>
      </c>
      <c r="E9" s="69">
        <f>G66</f>
        <v>4349.2053999999998</v>
      </c>
      <c r="F9" s="13">
        <f>((E9*100)/($E$24))/100</f>
        <v>0.14240091311159983</v>
      </c>
      <c r="G9" s="69">
        <f>SUM(G10:G12)</f>
        <v>3322.4748</v>
      </c>
      <c r="H9" s="13">
        <f>((G9*100)/($G$24))/100</f>
        <v>0.11147074590409624</v>
      </c>
    </row>
    <row r="10" spans="1:8" ht="12.6" customHeight="1">
      <c r="A10" s="169" t="s">
        <v>17</v>
      </c>
      <c r="B10" s="170"/>
      <c r="C10" s="66">
        <f>G49</f>
        <v>3436.0853999999999</v>
      </c>
      <c r="D10" s="87">
        <f>((C10*100)/($C$24))/100</f>
        <v>0.10712722494365251</v>
      </c>
      <c r="E10" s="70">
        <f>G49</f>
        <v>3436.0853999999999</v>
      </c>
      <c r="F10" s="87">
        <f>((E10*100)/($E$24))/100</f>
        <v>0.11250369975385315</v>
      </c>
      <c r="G10" s="70">
        <f>G54</f>
        <v>2409.3548000000001</v>
      </c>
      <c r="H10" s="87">
        <f t="shared" ref="H10:H20" si="0">((G10*100)/($G$24))/100</f>
        <v>8.0835098193555777E-2</v>
      </c>
    </row>
    <row r="11" spans="1:8" ht="12.6" customHeight="1">
      <c r="A11" s="95" t="s">
        <v>18</v>
      </c>
      <c r="B11" s="96"/>
      <c r="C11" s="71">
        <f>G60</f>
        <v>55.120000000000005</v>
      </c>
      <c r="D11" s="87">
        <f t="shared" ref="D11:D12" si="1">((C11*100)/($C$24))/100</f>
        <v>1.718482503052493E-3</v>
      </c>
      <c r="E11" s="71">
        <f>G60</f>
        <v>55.120000000000005</v>
      </c>
      <c r="F11" s="87">
        <f t="shared" ref="F11:F19" si="2">((E11*100)/($E$24))/100</f>
        <v>1.8047292801373288E-3</v>
      </c>
      <c r="G11" s="71">
        <f>G60</f>
        <v>55.120000000000005</v>
      </c>
      <c r="H11" s="87">
        <f t="shared" si="0"/>
        <v>1.8493044745542643E-3</v>
      </c>
    </row>
    <row r="12" spans="1:8" ht="12.6" customHeight="1">
      <c r="A12" s="95" t="s">
        <v>19</v>
      </c>
      <c r="B12" s="96"/>
      <c r="C12" s="71">
        <f>F63</f>
        <v>858</v>
      </c>
      <c r="D12" s="87">
        <f t="shared" si="1"/>
        <v>2.6749963490911445E-2</v>
      </c>
      <c r="E12" s="71">
        <f>F63</f>
        <v>858</v>
      </c>
      <c r="F12" s="87">
        <f t="shared" si="2"/>
        <v>2.8092484077609364E-2</v>
      </c>
      <c r="G12" s="71">
        <f>F63</f>
        <v>858</v>
      </c>
      <c r="H12" s="87">
        <f t="shared" si="0"/>
        <v>2.8786343235986188E-2</v>
      </c>
    </row>
    <row r="13" spans="1:8" ht="12.6" customHeight="1">
      <c r="A13" s="105" t="s">
        <v>20</v>
      </c>
      <c r="B13" s="107"/>
      <c r="C13" s="72">
        <f>SUM(C14:C19)</f>
        <v>20103.464166666668</v>
      </c>
      <c r="D13" s="13">
        <f>((C13*100)/($C$24))/100</f>
        <v>0.6267679865957807</v>
      </c>
      <c r="E13" s="72">
        <f>SUM(E14:E19)</f>
        <v>20103.464166666668</v>
      </c>
      <c r="F13" s="13">
        <f t="shared" si="2"/>
        <v>0.65822406411057544</v>
      </c>
      <c r="G13" s="72">
        <f>SUM(G14:G19)</f>
        <v>20103.464166666668</v>
      </c>
      <c r="H13" s="13">
        <f t="shared" si="0"/>
        <v>0.67448160808160351</v>
      </c>
    </row>
    <row r="14" spans="1:8" ht="12.6" customHeight="1">
      <c r="A14" s="95" t="s">
        <v>21</v>
      </c>
      <c r="B14" s="96"/>
      <c r="C14" s="66">
        <f>G76</f>
        <v>3451.35</v>
      </c>
      <c r="D14" s="87">
        <f t="shared" ref="D14:D19" si="3">((C14*100)/($C$24))/100</f>
        <v>0.10760313111230445</v>
      </c>
      <c r="E14" s="66">
        <f>G76</f>
        <v>3451.35</v>
      </c>
      <c r="F14" s="87">
        <f t="shared" si="2"/>
        <v>0.1130034905842157</v>
      </c>
      <c r="G14" s="66">
        <f>G76</f>
        <v>3451.35</v>
      </c>
      <c r="H14" s="87">
        <f t="shared" si="0"/>
        <v>0.1157945754400011</v>
      </c>
    </row>
    <row r="15" spans="1:8" ht="12.6" customHeight="1">
      <c r="A15" s="95" t="s">
        <v>22</v>
      </c>
      <c r="B15" s="96"/>
      <c r="C15" s="66">
        <f>G87</f>
        <v>601.11</v>
      </c>
      <c r="D15" s="87">
        <f t="shared" si="3"/>
        <v>1.8740874771587156E-2</v>
      </c>
      <c r="E15" s="66">
        <f>G87</f>
        <v>601.11</v>
      </c>
      <c r="F15" s="87">
        <f t="shared" si="2"/>
        <v>1.9681437184023036E-2</v>
      </c>
      <c r="G15" s="66">
        <f>G87</f>
        <v>601.11</v>
      </c>
      <c r="H15" s="87">
        <f t="shared" si="0"/>
        <v>2.0167551028652281E-2</v>
      </c>
    </row>
    <row r="16" spans="1:8" ht="12.6" customHeight="1">
      <c r="A16" s="95" t="s">
        <v>23</v>
      </c>
      <c r="B16" s="96"/>
      <c r="C16" s="66">
        <f>G97</f>
        <v>545.25416666666661</v>
      </c>
      <c r="D16" s="87">
        <f t="shared" si="3"/>
        <v>1.6999451109091696E-2</v>
      </c>
      <c r="E16" s="66">
        <f>G97</f>
        <v>545.25416666666661</v>
      </c>
      <c r="F16" s="87">
        <f t="shared" si="2"/>
        <v>1.7852615379176564E-2</v>
      </c>
      <c r="G16" s="66">
        <f>G97</f>
        <v>545.25416666666661</v>
      </c>
      <c r="H16" s="87">
        <f t="shared" si="0"/>
        <v>1.8293558965639029E-2</v>
      </c>
    </row>
    <row r="17" spans="1:9" ht="12.6" customHeight="1">
      <c r="A17" s="95" t="s">
        <v>24</v>
      </c>
      <c r="B17" s="96"/>
      <c r="C17" s="66">
        <f>G112</f>
        <v>10459.950000000001</v>
      </c>
      <c r="D17" s="87">
        <f t="shared" si="3"/>
        <v>0.32611104966988258</v>
      </c>
      <c r="E17" s="66">
        <f>G112</f>
        <v>10459.950000000001</v>
      </c>
      <c r="F17" s="87">
        <f t="shared" si="2"/>
        <v>0.34247783080138705</v>
      </c>
      <c r="G17" s="66">
        <f>G112</f>
        <v>10459.950000000001</v>
      </c>
      <c r="H17" s="87">
        <f t="shared" si="0"/>
        <v>0.35093672602710235</v>
      </c>
    </row>
    <row r="18" spans="1:9" ht="12.6" customHeight="1">
      <c r="A18" s="95" t="s">
        <v>25</v>
      </c>
      <c r="B18" s="96"/>
      <c r="C18" s="66">
        <f>H119</f>
        <v>3680.8</v>
      </c>
      <c r="D18" s="87">
        <f t="shared" si="3"/>
        <v>0.1147567198337376</v>
      </c>
      <c r="E18" s="66">
        <f>H119</f>
        <v>3680.8</v>
      </c>
      <c r="F18" s="87">
        <f t="shared" si="2"/>
        <v>0.12051610185648549</v>
      </c>
      <c r="G18" s="66">
        <f>H119</f>
        <v>3680.8</v>
      </c>
      <c r="H18" s="87">
        <f t="shared" si="0"/>
        <v>0.12349274147204892</v>
      </c>
    </row>
    <row r="19" spans="1:9" ht="12.6" customHeight="1">
      <c r="A19" s="95" t="s">
        <v>26</v>
      </c>
      <c r="B19" s="96"/>
      <c r="C19" s="66">
        <f>H127</f>
        <v>1365</v>
      </c>
      <c r="D19" s="87">
        <f t="shared" si="3"/>
        <v>4.2556760099177297E-2</v>
      </c>
      <c r="E19" s="66">
        <f>H127</f>
        <v>1365</v>
      </c>
      <c r="F19" s="87">
        <f t="shared" si="2"/>
        <v>4.469258830528762E-2</v>
      </c>
      <c r="G19" s="66">
        <f>H127</f>
        <v>1365</v>
      </c>
      <c r="H19" s="87">
        <f t="shared" si="0"/>
        <v>4.5796455148159845E-2</v>
      </c>
    </row>
    <row r="20" spans="1:9" ht="12.6" customHeight="1">
      <c r="A20" s="105" t="s">
        <v>27</v>
      </c>
      <c r="B20" s="107"/>
      <c r="C20" s="72">
        <f>H139</f>
        <v>86.923000000000002</v>
      </c>
      <c r="D20" s="13">
        <f>((C20*100)/($C$24))/100</f>
        <v>2.7100082476928856E-3</v>
      </c>
      <c r="E20" s="72">
        <f>H139</f>
        <v>86.923000000000002</v>
      </c>
      <c r="F20" s="13">
        <f>((E20*100)/($E$24))/100</f>
        <v>2.8460174749161287E-3</v>
      </c>
      <c r="G20" s="72">
        <f>H139</f>
        <v>86.923000000000002</v>
      </c>
      <c r="H20" s="13">
        <f t="shared" si="0"/>
        <v>2.9163115537315003E-3</v>
      </c>
      <c r="I20" s="88"/>
    </row>
    <row r="21" spans="1:9" ht="12.6" customHeight="1">
      <c r="A21" s="160" t="s">
        <v>28</v>
      </c>
      <c r="B21" s="161"/>
      <c r="C21" s="72">
        <f>H146</f>
        <v>7535.2175650000008</v>
      </c>
      <c r="D21" s="13">
        <f>((C21*100)/($C$24))/100</f>
        <v>0.2349263342189099</v>
      </c>
      <c r="E21" s="14"/>
      <c r="F21" s="87"/>
      <c r="G21" s="14"/>
      <c r="H21" s="13"/>
    </row>
    <row r="22" spans="1:9" ht="12.6" customHeight="1">
      <c r="A22" s="160" t="s">
        <v>29</v>
      </c>
      <c r="B22" s="161"/>
      <c r="C22" s="14"/>
      <c r="D22" s="14"/>
      <c r="E22" s="72">
        <f>H158</f>
        <v>6002.3843418066663</v>
      </c>
      <c r="F22" s="13">
        <f>((E22*100)/($E$24))/100</f>
        <v>0.19652900530290854</v>
      </c>
      <c r="G22" s="14"/>
      <c r="H22" s="13"/>
    </row>
    <row r="23" spans="1:9" ht="12.6" customHeight="1">
      <c r="A23" s="160" t="s">
        <v>30</v>
      </c>
      <c r="B23" s="161"/>
      <c r="C23" s="14"/>
      <c r="D23" s="14"/>
      <c r="E23" s="14"/>
      <c r="F23" s="14"/>
      <c r="G23" s="72">
        <f>SUM(H181,H172)</f>
        <v>6292.938407706788</v>
      </c>
      <c r="H23" s="13">
        <f>((G23*100)/($G$24))/100</f>
        <v>0.21113133446056878</v>
      </c>
    </row>
    <row r="24" spans="1:9" ht="12.6" customHeight="1">
      <c r="A24" s="105" t="s">
        <v>31</v>
      </c>
      <c r="B24" s="107"/>
      <c r="C24" s="73">
        <f>SUM(C21,C20,C13,C9)</f>
        <v>32074.810131666669</v>
      </c>
      <c r="D24" s="13">
        <f>SUM(D21,D20,D13,D9)</f>
        <v>1</v>
      </c>
      <c r="E24" s="74">
        <f>SUM(E22,E20,E13,E9)</f>
        <v>30541.976908473334</v>
      </c>
      <c r="F24" s="13">
        <f>SUM(F22,F13,F9,F20)</f>
        <v>0.99999999999999989</v>
      </c>
      <c r="G24" s="73">
        <f>SUM(G23,G20,G13,G9)</f>
        <v>29805.800374373455</v>
      </c>
      <c r="H24" s="13">
        <f>SUM(H23,H20,H13,H9)</f>
        <v>1</v>
      </c>
    </row>
    <row r="25" spans="1:9" ht="12.6" customHeight="1">
      <c r="A25" s="105" t="s">
        <v>32</v>
      </c>
      <c r="B25" s="107"/>
      <c r="C25" s="73">
        <f>C24/G37</f>
        <v>3.5247044100732605</v>
      </c>
      <c r="D25" s="6"/>
      <c r="E25" s="75">
        <f>E24/G37</f>
        <v>3.3562611987333333</v>
      </c>
      <c r="F25" s="6"/>
      <c r="G25" s="73">
        <f>G24/G37</f>
        <v>3.2753626785025776</v>
      </c>
      <c r="H25" s="13"/>
    </row>
    <row r="26" spans="1:9" ht="10.7" customHeight="1">
      <c r="A26" s="108"/>
      <c r="B26" s="109"/>
      <c r="C26" s="109"/>
      <c r="D26" s="109"/>
      <c r="E26" s="109"/>
      <c r="F26" s="109"/>
      <c r="G26" s="110"/>
      <c r="H26" s="130"/>
    </row>
    <row r="27" spans="1:9" ht="13.5" customHeight="1">
      <c r="A27" s="147" t="s">
        <v>33</v>
      </c>
      <c r="B27" s="148"/>
      <c r="C27" s="148"/>
      <c r="D27" s="148"/>
      <c r="E27" s="148"/>
      <c r="F27" s="148"/>
      <c r="G27" s="149"/>
      <c r="H27" s="131"/>
    </row>
    <row r="28" spans="1:9" ht="12" customHeight="1">
      <c r="A28" s="105" t="s">
        <v>34</v>
      </c>
      <c r="B28" s="106"/>
      <c r="C28" s="106"/>
      <c r="D28" s="106"/>
      <c r="E28" s="107"/>
      <c r="F28" s="11" t="s">
        <v>35</v>
      </c>
      <c r="G28" s="10" t="s">
        <v>36</v>
      </c>
      <c r="H28" s="131"/>
    </row>
    <row r="29" spans="1:9" ht="12" customHeight="1">
      <c r="A29" s="95" t="s">
        <v>37</v>
      </c>
      <c r="B29" s="150"/>
      <c r="C29" s="150"/>
      <c r="D29" s="150"/>
      <c r="E29" s="96"/>
      <c r="F29" s="15">
        <v>1</v>
      </c>
      <c r="G29" s="16">
        <v>2014</v>
      </c>
      <c r="H29" s="131"/>
    </row>
    <row r="30" spans="1:9" ht="12" customHeight="1">
      <c r="A30" s="105" t="s">
        <v>38</v>
      </c>
      <c r="B30" s="106"/>
      <c r="C30" s="106"/>
      <c r="D30" s="106"/>
      <c r="E30" s="107"/>
      <c r="F30" s="17">
        <v>1</v>
      </c>
      <c r="G30" s="18">
        <v>2014</v>
      </c>
      <c r="H30" s="131"/>
    </row>
    <row r="31" spans="1:9" ht="12" customHeight="1">
      <c r="A31" s="108"/>
      <c r="B31" s="109"/>
      <c r="C31" s="109"/>
      <c r="D31" s="109"/>
      <c r="E31" s="109"/>
      <c r="F31" s="109"/>
      <c r="G31" s="110"/>
      <c r="H31" s="131"/>
    </row>
    <row r="32" spans="1:9" ht="26.25" customHeight="1">
      <c r="A32" s="105" t="s">
        <v>39</v>
      </c>
      <c r="B32" s="107"/>
      <c r="C32" s="11" t="s">
        <v>40</v>
      </c>
      <c r="D32" s="8" t="s">
        <v>41</v>
      </c>
      <c r="E32" s="11" t="s">
        <v>42</v>
      </c>
      <c r="F32" s="11" t="s">
        <v>35</v>
      </c>
      <c r="G32" s="7" t="s">
        <v>43</v>
      </c>
      <c r="H32" s="131"/>
    </row>
    <row r="33" spans="1:8" ht="12" customHeight="1">
      <c r="A33" s="95" t="s">
        <v>44</v>
      </c>
      <c r="B33" s="96"/>
      <c r="C33" s="15">
        <v>5</v>
      </c>
      <c r="D33" s="19">
        <v>0.2</v>
      </c>
      <c r="E33" s="15">
        <v>25</v>
      </c>
      <c r="F33" s="20">
        <v>1</v>
      </c>
      <c r="G33" s="16">
        <v>345135</v>
      </c>
      <c r="H33" s="131"/>
    </row>
    <row r="34" spans="1:8" ht="12" customHeight="1">
      <c r="A34" s="95" t="s">
        <v>45</v>
      </c>
      <c r="B34" s="96"/>
      <c r="C34" s="6"/>
      <c r="D34" s="6"/>
      <c r="E34" s="6"/>
      <c r="F34" s="20">
        <v>6</v>
      </c>
      <c r="G34" s="20">
        <v>6.75</v>
      </c>
      <c r="H34" s="131"/>
    </row>
    <row r="35" spans="1:8" ht="12" customHeight="1">
      <c r="A35" s="108"/>
      <c r="B35" s="109"/>
      <c r="C35" s="109"/>
      <c r="D35" s="109"/>
      <c r="E35" s="109"/>
      <c r="F35" s="109"/>
      <c r="G35" s="110"/>
      <c r="H35" s="131"/>
    </row>
    <row r="36" spans="1:8" ht="11.25" customHeight="1">
      <c r="A36" s="105" t="s">
        <v>46</v>
      </c>
      <c r="B36" s="107"/>
      <c r="C36" s="10" t="s">
        <v>47</v>
      </c>
      <c r="D36" s="6"/>
      <c r="E36" s="6"/>
      <c r="F36" s="11" t="s">
        <v>48</v>
      </c>
      <c r="G36" s="11" t="s">
        <v>49</v>
      </c>
      <c r="H36" s="131"/>
    </row>
    <row r="37" spans="1:8" ht="12" customHeight="1">
      <c r="A37" s="95" t="s">
        <v>50</v>
      </c>
      <c r="B37" s="96"/>
      <c r="C37" s="21" t="s">
        <v>51</v>
      </c>
      <c r="D37" s="6"/>
      <c r="E37" s="6"/>
      <c r="F37" s="20">
        <v>350</v>
      </c>
      <c r="G37" s="18">
        <f>F38*F37</f>
        <v>9100</v>
      </c>
      <c r="H37" s="131"/>
    </row>
    <row r="38" spans="1:8" ht="12" customHeight="1">
      <c r="A38" s="95" t="s">
        <v>52</v>
      </c>
      <c r="B38" s="96"/>
      <c r="C38" s="21" t="s">
        <v>53</v>
      </c>
      <c r="D38" s="6"/>
      <c r="E38" s="6"/>
      <c r="F38" s="20">
        <v>26</v>
      </c>
      <c r="G38" s="6"/>
      <c r="H38" s="131"/>
    </row>
    <row r="39" spans="1:8" ht="12" customHeight="1">
      <c r="A39" s="108"/>
      <c r="B39" s="109"/>
      <c r="C39" s="109"/>
      <c r="D39" s="109"/>
      <c r="E39" s="109"/>
      <c r="F39" s="109"/>
      <c r="G39" s="110"/>
      <c r="H39" s="131"/>
    </row>
    <row r="40" spans="1:8" ht="13.5" customHeight="1">
      <c r="A40" s="147" t="s">
        <v>54</v>
      </c>
      <c r="B40" s="148"/>
      <c r="C40" s="148"/>
      <c r="D40" s="148"/>
      <c r="E40" s="148"/>
      <c r="F40" s="148"/>
      <c r="G40" s="149"/>
      <c r="H40" s="131"/>
    </row>
    <row r="41" spans="1:8" ht="11.25" customHeight="1">
      <c r="A41" s="22" t="s">
        <v>16</v>
      </c>
      <c r="B41" s="23"/>
      <c r="C41" s="23"/>
      <c r="D41" s="23"/>
      <c r="E41" s="23"/>
      <c r="F41" s="23"/>
      <c r="G41" s="24"/>
      <c r="H41" s="131"/>
    </row>
    <row r="42" spans="1:8" ht="11.25" customHeight="1">
      <c r="A42" s="154" t="s">
        <v>55</v>
      </c>
      <c r="B42" s="155"/>
      <c r="C42" s="155"/>
      <c r="D42" s="26"/>
      <c r="E42" s="26"/>
      <c r="F42" s="26"/>
      <c r="G42" s="27"/>
      <c r="H42" s="132"/>
    </row>
    <row r="43" spans="1:8" ht="10.5" customHeight="1">
      <c r="A43" s="123" t="s">
        <v>56</v>
      </c>
      <c r="B43" s="124"/>
      <c r="C43" s="28" t="s">
        <v>57</v>
      </c>
      <c r="D43" s="29" t="s">
        <v>58</v>
      </c>
      <c r="E43" s="29" t="s">
        <v>59</v>
      </c>
      <c r="F43" s="28" t="s">
        <v>60</v>
      </c>
      <c r="G43" s="28" t="s">
        <v>61</v>
      </c>
      <c r="H43" s="30" t="s">
        <v>62</v>
      </c>
    </row>
    <row r="44" spans="1:8" ht="11.25" customHeight="1">
      <c r="A44" s="95" t="s">
        <v>63</v>
      </c>
      <c r="B44" s="96"/>
      <c r="C44" s="21" t="s">
        <v>64</v>
      </c>
      <c r="D44" s="31">
        <v>1</v>
      </c>
      <c r="E44" s="32">
        <v>2014</v>
      </c>
      <c r="F44" s="33">
        <v>2014</v>
      </c>
      <c r="G44" s="130"/>
      <c r="H44" s="130"/>
    </row>
    <row r="45" spans="1:8" ht="11.25" customHeight="1">
      <c r="A45" s="105" t="s">
        <v>65</v>
      </c>
      <c r="B45" s="106"/>
      <c r="C45" s="106"/>
      <c r="D45" s="106"/>
      <c r="E45" s="107"/>
      <c r="F45" s="18">
        <v>2014</v>
      </c>
      <c r="G45" s="131"/>
      <c r="H45" s="131"/>
    </row>
    <row r="46" spans="1:8" ht="11.25" customHeight="1">
      <c r="A46" s="95" t="s">
        <v>66</v>
      </c>
      <c r="B46" s="96"/>
      <c r="C46" s="21" t="s">
        <v>67</v>
      </c>
      <c r="D46" s="34">
        <v>70.61</v>
      </c>
      <c r="E46" s="32">
        <v>2014</v>
      </c>
      <c r="F46" s="33">
        <f>E46*0.7061</f>
        <v>1422.0853999999999</v>
      </c>
      <c r="G46" s="131"/>
      <c r="H46" s="131"/>
    </row>
    <row r="47" spans="1:8" ht="11.25" customHeight="1">
      <c r="A47" s="105" t="s">
        <v>68</v>
      </c>
      <c r="B47" s="106"/>
      <c r="C47" s="106"/>
      <c r="D47" s="106"/>
      <c r="E47" s="107"/>
      <c r="F47" s="18">
        <f>SUM(F45,F46)</f>
        <v>3436.0853999999999</v>
      </c>
      <c r="G47" s="131"/>
      <c r="H47" s="131"/>
    </row>
    <row r="48" spans="1:8" ht="11.25" customHeight="1">
      <c r="A48" s="95" t="s">
        <v>69</v>
      </c>
      <c r="B48" s="96"/>
      <c r="C48" s="35" t="s">
        <v>70</v>
      </c>
      <c r="D48" s="31">
        <v>1</v>
      </c>
      <c r="E48" s="32">
        <v>3094.87</v>
      </c>
      <c r="F48" s="33">
        <f>SUM(F47)</f>
        <v>3436.0853999999999</v>
      </c>
      <c r="G48" s="132"/>
      <c r="H48" s="132"/>
    </row>
    <row r="49" spans="1:8" ht="11.25" customHeight="1">
      <c r="A49" s="99"/>
      <c r="B49" s="100"/>
      <c r="C49" s="100"/>
      <c r="D49" s="100"/>
      <c r="E49" s="100"/>
      <c r="F49" s="101"/>
      <c r="G49" s="36">
        <f>F48</f>
        <v>3436.0853999999999</v>
      </c>
      <c r="H49" s="37">
        <f>G49/G37</f>
        <v>0.3775918021978022</v>
      </c>
    </row>
    <row r="50" spans="1:8" ht="21" customHeight="1">
      <c r="A50" s="157" t="s">
        <v>71</v>
      </c>
      <c r="B50" s="158"/>
      <c r="C50" s="158"/>
      <c r="D50" s="158"/>
      <c r="E50" s="158"/>
      <c r="F50" s="158"/>
      <c r="G50" s="159"/>
      <c r="H50" s="130"/>
    </row>
    <row r="51" spans="1:8" ht="11.25" customHeight="1">
      <c r="A51" s="95" t="s">
        <v>66</v>
      </c>
      <c r="B51" s="96"/>
      <c r="C51" s="21" t="s">
        <v>67</v>
      </c>
      <c r="D51" s="34">
        <v>32.82</v>
      </c>
      <c r="E51" s="32">
        <v>1814</v>
      </c>
      <c r="F51" s="38">
        <f>E51*0.3282</f>
        <v>595.35479999999995</v>
      </c>
      <c r="G51" s="126"/>
      <c r="H51" s="131"/>
    </row>
    <row r="52" spans="1:8" ht="11.25" customHeight="1">
      <c r="A52" s="105" t="s">
        <v>68</v>
      </c>
      <c r="B52" s="106"/>
      <c r="C52" s="106"/>
      <c r="D52" s="106"/>
      <c r="E52" s="107"/>
      <c r="F52" s="18">
        <f>E51+F51</f>
        <v>2409.3548000000001</v>
      </c>
      <c r="G52" s="126"/>
      <c r="H52" s="131"/>
    </row>
    <row r="53" spans="1:8" ht="11.25" customHeight="1">
      <c r="A53" s="95" t="s">
        <v>69</v>
      </c>
      <c r="B53" s="96"/>
      <c r="C53" s="35" t="s">
        <v>70</v>
      </c>
      <c r="D53" s="31">
        <v>1</v>
      </c>
      <c r="E53" s="32">
        <v>2409.31</v>
      </c>
      <c r="F53" s="33">
        <f>SUM(F52)</f>
        <v>2409.3548000000001</v>
      </c>
      <c r="G53" s="127"/>
      <c r="H53" s="132"/>
    </row>
    <row r="54" spans="1:8" ht="11.25" customHeight="1">
      <c r="A54" s="99"/>
      <c r="B54" s="100"/>
      <c r="C54" s="100"/>
      <c r="D54" s="100"/>
      <c r="E54" s="100"/>
      <c r="F54" s="101"/>
      <c r="G54" s="36">
        <f>F53</f>
        <v>2409.3548000000001</v>
      </c>
      <c r="H54" s="37">
        <f>G54/G37</f>
        <v>0.26476426373626372</v>
      </c>
    </row>
    <row r="55" spans="1:8">
      <c r="A55" s="90" t="s">
        <v>72</v>
      </c>
      <c r="B55" s="91"/>
      <c r="C55" s="91"/>
      <c r="D55" s="91"/>
      <c r="E55" s="91"/>
      <c r="F55" s="91"/>
      <c r="G55" s="92"/>
      <c r="H55" s="39"/>
    </row>
    <row r="56" spans="1:8" ht="19.5">
      <c r="A56" s="123" t="s">
        <v>56</v>
      </c>
      <c r="B56" s="124"/>
      <c r="C56" s="28" t="s">
        <v>57</v>
      </c>
      <c r="D56" s="29" t="s">
        <v>58</v>
      </c>
      <c r="E56" s="40" t="s">
        <v>59</v>
      </c>
      <c r="F56" s="28" t="s">
        <v>60</v>
      </c>
      <c r="G56" s="28" t="s">
        <v>61</v>
      </c>
      <c r="H56" s="30" t="s">
        <v>62</v>
      </c>
    </row>
    <row r="57" spans="1:8">
      <c r="A57" s="95" t="s">
        <v>73</v>
      </c>
      <c r="B57" s="96"/>
      <c r="C57" s="21" t="s">
        <v>74</v>
      </c>
      <c r="D57" s="41">
        <v>1</v>
      </c>
      <c r="E57" s="20">
        <v>4</v>
      </c>
      <c r="F57" s="6"/>
      <c r="G57" s="125"/>
      <c r="H57" s="125"/>
    </row>
    <row r="58" spans="1:8">
      <c r="A58" s="95" t="s">
        <v>75</v>
      </c>
      <c r="B58" s="96"/>
      <c r="C58" s="21" t="s">
        <v>76</v>
      </c>
      <c r="D58" s="41">
        <f>F38</f>
        <v>26</v>
      </c>
      <c r="E58" s="6"/>
      <c r="F58" s="6"/>
      <c r="G58" s="126"/>
      <c r="H58" s="126"/>
    </row>
    <row r="59" spans="1:8">
      <c r="A59" s="95" t="s">
        <v>77</v>
      </c>
      <c r="B59" s="96"/>
      <c r="C59" s="21" t="s">
        <v>78</v>
      </c>
      <c r="D59" s="41">
        <f>D58*2</f>
        <v>52</v>
      </c>
      <c r="E59" s="38">
        <v>1.06</v>
      </c>
      <c r="F59" s="38">
        <f>D59*E59</f>
        <v>55.120000000000005</v>
      </c>
      <c r="G59" s="127"/>
      <c r="H59" s="127"/>
    </row>
    <row r="60" spans="1:8">
      <c r="A60" s="99"/>
      <c r="B60" s="100"/>
      <c r="C60" s="100"/>
      <c r="D60" s="100"/>
      <c r="E60" s="100"/>
      <c r="F60" s="101"/>
      <c r="G60" s="37">
        <f>F59</f>
        <v>55.120000000000005</v>
      </c>
      <c r="H60" s="42">
        <f>G60/G37</f>
        <v>6.0571428571428573E-3</v>
      </c>
    </row>
    <row r="61" spans="1:8">
      <c r="A61" s="142" t="s">
        <v>79</v>
      </c>
      <c r="B61" s="143"/>
      <c r="C61" s="143"/>
      <c r="D61" s="143"/>
      <c r="E61" s="143"/>
      <c r="F61" s="143"/>
      <c r="G61" s="144"/>
      <c r="H61" s="39"/>
    </row>
    <row r="62" spans="1:8" ht="19.5">
      <c r="A62" s="28" t="s">
        <v>56</v>
      </c>
      <c r="B62" s="14"/>
      <c r="C62" s="28" t="s">
        <v>57</v>
      </c>
      <c r="D62" s="29" t="s">
        <v>58</v>
      </c>
      <c r="E62" s="40" t="s">
        <v>59</v>
      </c>
      <c r="F62" s="28" t="s">
        <v>60</v>
      </c>
      <c r="G62" s="43" t="s">
        <v>61</v>
      </c>
      <c r="H62" s="44" t="s">
        <v>62</v>
      </c>
    </row>
    <row r="63" spans="1:8">
      <c r="A63" s="95" t="s">
        <v>80</v>
      </c>
      <c r="B63" s="96"/>
      <c r="C63" s="82">
        <v>3094.87</v>
      </c>
      <c r="D63" s="41">
        <f>F38</f>
        <v>26</v>
      </c>
      <c r="E63" s="20">
        <v>33</v>
      </c>
      <c r="F63" s="38">
        <f>E63*D63</f>
        <v>858</v>
      </c>
      <c r="G63" s="45"/>
      <c r="H63" s="45"/>
    </row>
    <row r="64" spans="1:8">
      <c r="A64" s="99"/>
      <c r="B64" s="100"/>
      <c r="C64" s="100"/>
      <c r="D64" s="100"/>
      <c r="E64" s="100"/>
      <c r="F64" s="101"/>
      <c r="G64" s="37">
        <f>F63</f>
        <v>858</v>
      </c>
      <c r="H64" s="37">
        <f>G64/G37</f>
        <v>9.4285714285714292E-2</v>
      </c>
    </row>
    <row r="65" spans="1:8">
      <c r="A65" s="102"/>
      <c r="B65" s="103"/>
      <c r="C65" s="103"/>
      <c r="D65" s="103"/>
      <c r="E65" s="103"/>
      <c r="F65" s="103"/>
      <c r="G65" s="104"/>
      <c r="H65" s="6"/>
    </row>
    <row r="66" spans="1:8">
      <c r="A66" s="105" t="s">
        <v>82</v>
      </c>
      <c r="B66" s="106"/>
      <c r="C66" s="106"/>
      <c r="D66" s="106"/>
      <c r="E66" s="106"/>
      <c r="F66" s="107"/>
      <c r="G66" s="36">
        <f>SUM(G64,G60,G49)</f>
        <v>4349.2053999999998</v>
      </c>
      <c r="H66" s="37">
        <f>G66/G37</f>
        <v>0.47793465934065932</v>
      </c>
    </row>
    <row r="67" spans="1:8">
      <c r="A67" s="105" t="s">
        <v>83</v>
      </c>
      <c r="B67" s="106"/>
      <c r="C67" s="106"/>
      <c r="D67" s="106"/>
      <c r="E67" s="106"/>
      <c r="F67" s="107"/>
      <c r="G67" s="36">
        <f>SUM(G64,G60,G54)</f>
        <v>3322.4748</v>
      </c>
      <c r="H67" s="37">
        <f>G67/G37</f>
        <v>0.36510712087912089</v>
      </c>
    </row>
    <row r="68" spans="1:8">
      <c r="A68" s="46" t="s">
        <v>20</v>
      </c>
      <c r="B68" s="47"/>
      <c r="C68" s="47"/>
      <c r="D68" s="47"/>
      <c r="E68" s="47"/>
      <c r="F68" s="47"/>
      <c r="G68" s="48"/>
      <c r="H68" s="125"/>
    </row>
    <row r="69" spans="1:8">
      <c r="A69" s="25" t="s">
        <v>84</v>
      </c>
      <c r="B69" s="26"/>
      <c r="C69" s="26"/>
      <c r="D69" s="26"/>
      <c r="E69" s="26"/>
      <c r="F69" s="26"/>
      <c r="G69" s="27"/>
      <c r="H69" s="127"/>
    </row>
    <row r="70" spans="1:8" ht="19.5">
      <c r="A70" s="28" t="s">
        <v>56</v>
      </c>
      <c r="B70" s="14"/>
      <c r="C70" s="28" t="s">
        <v>57</v>
      </c>
      <c r="D70" s="29" t="s">
        <v>58</v>
      </c>
      <c r="E70" s="40" t="s">
        <v>59</v>
      </c>
      <c r="F70" s="28" t="s">
        <v>60</v>
      </c>
      <c r="G70" s="28" t="s">
        <v>61</v>
      </c>
      <c r="H70" s="30" t="s">
        <v>62</v>
      </c>
    </row>
    <row r="71" spans="1:8">
      <c r="A71" s="95" t="s">
        <v>85</v>
      </c>
      <c r="B71" s="96"/>
      <c r="C71" s="35" t="s">
        <v>81</v>
      </c>
      <c r="D71" s="31">
        <v>1</v>
      </c>
      <c r="E71" s="33">
        <v>345135</v>
      </c>
      <c r="F71" s="33">
        <v>345135</v>
      </c>
      <c r="G71" s="130"/>
      <c r="H71" s="130"/>
    </row>
    <row r="72" spans="1:8">
      <c r="A72" s="95" t="s">
        <v>86</v>
      </c>
      <c r="B72" s="96"/>
      <c r="C72" s="21" t="s">
        <v>87</v>
      </c>
      <c r="D72" s="31">
        <v>5</v>
      </c>
      <c r="E72" s="6"/>
      <c r="F72" s="6"/>
      <c r="G72" s="131"/>
      <c r="H72" s="131"/>
    </row>
    <row r="73" spans="1:8">
      <c r="A73" s="95" t="s">
        <v>88</v>
      </c>
      <c r="B73" s="96"/>
      <c r="C73" s="21" t="s">
        <v>67</v>
      </c>
      <c r="D73" s="20">
        <v>60</v>
      </c>
      <c r="E73" s="33">
        <v>345135</v>
      </c>
      <c r="F73" s="33">
        <f>E73*0.6</f>
        <v>207081</v>
      </c>
      <c r="G73" s="131"/>
      <c r="H73" s="131"/>
    </row>
    <row r="74" spans="1:8">
      <c r="A74" s="105" t="s">
        <v>89</v>
      </c>
      <c r="B74" s="107"/>
      <c r="C74" s="49" t="s">
        <v>90</v>
      </c>
      <c r="D74" s="17">
        <v>60</v>
      </c>
      <c r="E74" s="18">
        <v>207081</v>
      </c>
      <c r="F74" s="18">
        <f>E74/D74</f>
        <v>3451.35</v>
      </c>
      <c r="G74" s="131"/>
      <c r="H74" s="131"/>
    </row>
    <row r="75" spans="1:8">
      <c r="A75" s="105" t="s">
        <v>91</v>
      </c>
      <c r="B75" s="107"/>
      <c r="C75" s="10" t="s">
        <v>92</v>
      </c>
      <c r="D75" s="38">
        <v>1</v>
      </c>
      <c r="E75" s="18">
        <f>F74</f>
        <v>3451.35</v>
      </c>
      <c r="F75" s="18">
        <f>E75*D75</f>
        <v>3451.35</v>
      </c>
      <c r="G75" s="132"/>
      <c r="H75" s="132"/>
    </row>
    <row r="76" spans="1:8">
      <c r="A76" s="99"/>
      <c r="B76" s="100"/>
      <c r="C76" s="100"/>
      <c r="D76" s="100"/>
      <c r="E76" s="100"/>
      <c r="F76" s="101"/>
      <c r="G76" s="36">
        <f>F75</f>
        <v>3451.35</v>
      </c>
      <c r="H76" s="37">
        <f>G76/G37</f>
        <v>0.37926923076923075</v>
      </c>
    </row>
    <row r="77" spans="1:8">
      <c r="A77" s="154" t="s">
        <v>93</v>
      </c>
      <c r="B77" s="155"/>
      <c r="C77" s="155"/>
      <c r="D77" s="155"/>
      <c r="E77" s="155"/>
      <c r="F77" s="155"/>
      <c r="G77" s="156"/>
      <c r="H77" s="6"/>
    </row>
    <row r="78" spans="1:8" ht="19.5">
      <c r="A78" s="123" t="s">
        <v>56</v>
      </c>
      <c r="B78" s="124"/>
      <c r="C78" s="28" t="s">
        <v>57</v>
      </c>
      <c r="D78" s="29" t="s">
        <v>58</v>
      </c>
      <c r="E78" s="40" t="s">
        <v>59</v>
      </c>
      <c r="F78" s="28" t="s">
        <v>60</v>
      </c>
      <c r="G78" s="28" t="s">
        <v>61</v>
      </c>
      <c r="H78" s="30" t="s">
        <v>62</v>
      </c>
    </row>
    <row r="79" spans="1:8">
      <c r="A79" s="95" t="s">
        <v>94</v>
      </c>
      <c r="B79" s="96"/>
      <c r="C79" s="35" t="s">
        <v>81</v>
      </c>
      <c r="D79" s="31">
        <v>1</v>
      </c>
      <c r="E79" s="33">
        <v>345135</v>
      </c>
      <c r="F79" s="33">
        <v>345135</v>
      </c>
      <c r="G79" s="130"/>
      <c r="H79" s="130"/>
    </row>
    <row r="80" spans="1:8">
      <c r="A80" s="95" t="s">
        <v>95</v>
      </c>
      <c r="B80" s="96"/>
      <c r="C80" s="21" t="s">
        <v>67</v>
      </c>
      <c r="D80" s="50">
        <v>2.75</v>
      </c>
      <c r="E80" s="6"/>
      <c r="F80" s="6"/>
      <c r="G80" s="131"/>
      <c r="H80" s="131"/>
    </row>
    <row r="81" spans="1:8">
      <c r="A81" s="95" t="s">
        <v>96</v>
      </c>
      <c r="B81" s="96"/>
      <c r="C81" s="21" t="s">
        <v>74</v>
      </c>
      <c r="D81" s="33">
        <v>345135</v>
      </c>
      <c r="E81" s="6"/>
      <c r="F81" s="6"/>
      <c r="G81" s="131"/>
      <c r="H81" s="131"/>
    </row>
    <row r="82" spans="1:8">
      <c r="A82" s="95" t="s">
        <v>97</v>
      </c>
      <c r="B82" s="96"/>
      <c r="C82" s="6"/>
      <c r="D82" s="33">
        <v>138054</v>
      </c>
      <c r="E82" s="6"/>
      <c r="F82" s="6"/>
      <c r="G82" s="131"/>
      <c r="H82" s="131"/>
    </row>
    <row r="83" spans="1:8">
      <c r="A83" s="95" t="s">
        <v>98</v>
      </c>
      <c r="B83" s="96"/>
      <c r="C83" s="21" t="s">
        <v>74</v>
      </c>
      <c r="D83" s="33">
        <v>262302.59999999998</v>
      </c>
      <c r="E83" s="6"/>
      <c r="F83" s="6"/>
      <c r="G83" s="131"/>
      <c r="H83" s="131"/>
    </row>
    <row r="84" spans="1:8">
      <c r="A84" s="105" t="s">
        <v>99</v>
      </c>
      <c r="B84" s="107"/>
      <c r="C84" s="49" t="s">
        <v>100</v>
      </c>
      <c r="D84" s="6"/>
      <c r="E84" s="51">
        <v>601.11</v>
      </c>
      <c r="F84" s="51">
        <v>601.11</v>
      </c>
      <c r="G84" s="131"/>
      <c r="H84" s="131"/>
    </row>
    <row r="85" spans="1:8">
      <c r="A85" s="105" t="s">
        <v>101</v>
      </c>
      <c r="B85" s="106"/>
      <c r="C85" s="106"/>
      <c r="D85" s="106"/>
      <c r="E85" s="107"/>
      <c r="F85" s="51">
        <v>601.11</v>
      </c>
      <c r="G85" s="131"/>
      <c r="H85" s="131"/>
    </row>
    <row r="86" spans="1:8">
      <c r="A86" s="105" t="s">
        <v>91</v>
      </c>
      <c r="B86" s="107"/>
      <c r="C86" s="10" t="s">
        <v>92</v>
      </c>
      <c r="D86" s="31">
        <v>1</v>
      </c>
      <c r="E86" s="51">
        <v>601.11</v>
      </c>
      <c r="F86" s="51">
        <v>601.11</v>
      </c>
      <c r="G86" s="132"/>
      <c r="H86" s="132"/>
    </row>
    <row r="87" spans="1:8">
      <c r="A87" s="99"/>
      <c r="B87" s="100"/>
      <c r="C87" s="100"/>
      <c r="D87" s="100"/>
      <c r="E87" s="100"/>
      <c r="F87" s="101"/>
      <c r="G87" s="89">
        <f>F86</f>
        <v>601.11</v>
      </c>
      <c r="H87" s="37">
        <f>G87/G37</f>
        <v>6.6056043956043961E-2</v>
      </c>
    </row>
    <row r="88" spans="1:8">
      <c r="A88" s="142" t="s">
        <v>102</v>
      </c>
      <c r="B88" s="143"/>
      <c r="C88" s="143"/>
      <c r="D88" s="143"/>
      <c r="E88" s="143"/>
      <c r="F88" s="143"/>
      <c r="G88" s="144"/>
      <c r="H88" s="39"/>
    </row>
    <row r="89" spans="1:8" ht="19.5">
      <c r="A89" s="123" t="s">
        <v>56</v>
      </c>
      <c r="B89" s="124"/>
      <c r="C89" s="28" t="s">
        <v>57</v>
      </c>
      <c r="D89" s="29" t="s">
        <v>58</v>
      </c>
      <c r="E89" s="40" t="s">
        <v>59</v>
      </c>
      <c r="F89" s="28" t="s">
        <v>60</v>
      </c>
      <c r="G89" s="28" t="s">
        <v>61</v>
      </c>
      <c r="H89" s="30" t="s">
        <v>62</v>
      </c>
    </row>
    <row r="90" spans="1:8">
      <c r="A90" s="95" t="s">
        <v>103</v>
      </c>
      <c r="B90" s="96"/>
      <c r="C90" s="35" t="s">
        <v>81</v>
      </c>
      <c r="D90" s="38">
        <v>1</v>
      </c>
      <c r="E90" s="33">
        <v>3451.35</v>
      </c>
      <c r="F90" s="33">
        <v>3451.35</v>
      </c>
      <c r="G90" s="130"/>
      <c r="H90" s="130"/>
    </row>
    <row r="91" spans="1:8">
      <c r="A91" s="95" t="s">
        <v>104</v>
      </c>
      <c r="B91" s="96"/>
      <c r="C91" s="35" t="s">
        <v>81</v>
      </c>
      <c r="D91" s="38">
        <v>1</v>
      </c>
      <c r="E91" s="20">
        <v>66.7</v>
      </c>
      <c r="F91" s="38">
        <v>66.7</v>
      </c>
      <c r="G91" s="131"/>
      <c r="H91" s="131"/>
    </row>
    <row r="92" spans="1:8">
      <c r="A92" s="95" t="s">
        <v>105</v>
      </c>
      <c r="B92" s="96"/>
      <c r="C92" s="35" t="s">
        <v>81</v>
      </c>
      <c r="D92" s="38">
        <v>1</v>
      </c>
      <c r="E92" s="16">
        <v>1380</v>
      </c>
      <c r="F92" s="33">
        <v>1380</v>
      </c>
      <c r="G92" s="131"/>
      <c r="H92" s="131"/>
    </row>
    <row r="93" spans="1:8">
      <c r="A93" s="95" t="s">
        <v>106</v>
      </c>
      <c r="B93" s="96"/>
      <c r="C93" s="35" t="s">
        <v>81</v>
      </c>
      <c r="D93" s="38">
        <v>1</v>
      </c>
      <c r="E93" s="16">
        <v>1200</v>
      </c>
      <c r="F93" s="33">
        <v>1200</v>
      </c>
      <c r="G93" s="131"/>
      <c r="H93" s="131"/>
    </row>
    <row r="94" spans="1:8">
      <c r="A94" s="95" t="s">
        <v>107</v>
      </c>
      <c r="B94" s="96"/>
      <c r="C94" s="35" t="s">
        <v>81</v>
      </c>
      <c r="D94" s="38">
        <v>1</v>
      </c>
      <c r="E94" s="20">
        <v>400</v>
      </c>
      <c r="F94" s="38">
        <v>400</v>
      </c>
      <c r="G94" s="131"/>
      <c r="H94" s="131"/>
    </row>
    <row r="95" spans="1:8">
      <c r="A95" s="95" t="s">
        <v>108</v>
      </c>
      <c r="B95" s="96"/>
      <c r="C95" s="35" t="s">
        <v>81</v>
      </c>
      <c r="D95" s="38">
        <v>1</v>
      </c>
      <c r="E95" s="20">
        <v>45</v>
      </c>
      <c r="F95" s="38">
        <v>45</v>
      </c>
      <c r="G95" s="131"/>
      <c r="H95" s="131"/>
    </row>
    <row r="96" spans="1:8">
      <c r="A96" s="105" t="s">
        <v>109</v>
      </c>
      <c r="B96" s="107"/>
      <c r="C96" s="49" t="s">
        <v>90</v>
      </c>
      <c r="D96" s="17">
        <v>12</v>
      </c>
      <c r="E96" s="18">
        <f>SUM(E90:E95)</f>
        <v>6543.0499999999993</v>
      </c>
      <c r="F96" s="51">
        <f>E96/D96</f>
        <v>545.25416666666661</v>
      </c>
      <c r="G96" s="132"/>
      <c r="H96" s="132"/>
    </row>
    <row r="97" spans="1:8">
      <c r="A97" s="108"/>
      <c r="B97" s="109"/>
      <c r="C97" s="109"/>
      <c r="D97" s="109"/>
      <c r="E97" s="110"/>
      <c r="F97" s="6"/>
      <c r="G97" s="37">
        <f>F96</f>
        <v>545.25416666666661</v>
      </c>
      <c r="H97" s="37">
        <f>G97/G37</f>
        <v>5.9918040293040285E-2</v>
      </c>
    </row>
    <row r="98" spans="1:8">
      <c r="A98" s="151" t="s">
        <v>110</v>
      </c>
      <c r="B98" s="152"/>
      <c r="C98" s="152"/>
      <c r="D98" s="152"/>
      <c r="E98" s="152"/>
      <c r="F98" s="152"/>
      <c r="G98" s="153"/>
      <c r="H98" s="125"/>
    </row>
    <row r="99" spans="1:8">
      <c r="A99" s="105" t="s">
        <v>111</v>
      </c>
      <c r="B99" s="107"/>
      <c r="C99" s="52">
        <f>G37</f>
        <v>9100</v>
      </c>
      <c r="D99" s="102"/>
      <c r="E99" s="103"/>
      <c r="F99" s="103"/>
      <c r="G99" s="104"/>
      <c r="H99" s="127"/>
    </row>
    <row r="100" spans="1:8" ht="19.5">
      <c r="A100" s="123" t="s">
        <v>56</v>
      </c>
      <c r="B100" s="124"/>
      <c r="C100" s="28" t="s">
        <v>57</v>
      </c>
      <c r="D100" s="29" t="s">
        <v>112</v>
      </c>
      <c r="E100" s="40" t="s">
        <v>59</v>
      </c>
      <c r="F100" s="28">
        <f>SUM(F98,F99)</f>
        <v>0</v>
      </c>
      <c r="G100" s="28" t="s">
        <v>61</v>
      </c>
      <c r="H100" s="30" t="s">
        <v>62</v>
      </c>
    </row>
    <row r="101" spans="1:8">
      <c r="A101" s="95" t="s">
        <v>113</v>
      </c>
      <c r="B101" s="96"/>
      <c r="C101" s="21" t="s">
        <v>114</v>
      </c>
      <c r="D101" s="38">
        <v>6</v>
      </c>
      <c r="E101" s="38">
        <v>6.75</v>
      </c>
      <c r="F101" s="6"/>
      <c r="G101" s="130"/>
      <c r="H101" s="130"/>
    </row>
    <row r="102" spans="1:8">
      <c r="A102" s="95" t="s">
        <v>115</v>
      </c>
      <c r="B102" s="96"/>
      <c r="C102" s="21" t="s">
        <v>116</v>
      </c>
      <c r="D102" s="53">
        <f>C99</f>
        <v>9100</v>
      </c>
      <c r="E102" s="54">
        <v>0.70699999999999996</v>
      </c>
      <c r="F102" s="33">
        <v>10237</v>
      </c>
      <c r="G102" s="131"/>
      <c r="H102" s="131"/>
    </row>
    <row r="103" spans="1:8">
      <c r="A103" s="95" t="s">
        <v>117</v>
      </c>
      <c r="B103" s="96"/>
      <c r="C103" s="55" t="s">
        <v>118</v>
      </c>
      <c r="D103" s="56">
        <v>10.5</v>
      </c>
      <c r="E103" s="20">
        <v>19.899999999999999</v>
      </c>
      <c r="F103" s="6"/>
      <c r="G103" s="131"/>
      <c r="H103" s="131"/>
    </row>
    <row r="104" spans="1:8">
      <c r="A104" s="95" t="s">
        <v>119</v>
      </c>
      <c r="B104" s="96"/>
      <c r="C104" s="21" t="s">
        <v>116</v>
      </c>
      <c r="D104" s="53">
        <f>C99</f>
        <v>9100</v>
      </c>
      <c r="E104" s="54">
        <v>2.1000000000000001E-2</v>
      </c>
      <c r="F104" s="38">
        <f>D104*E104</f>
        <v>191.10000000000002</v>
      </c>
      <c r="G104" s="131"/>
      <c r="H104" s="131"/>
    </row>
    <row r="105" spans="1:8">
      <c r="A105" s="95" t="s">
        <v>120</v>
      </c>
      <c r="B105" s="96"/>
      <c r="C105" s="55" t="s">
        <v>121</v>
      </c>
      <c r="D105" s="50">
        <v>4.5999999999999996</v>
      </c>
      <c r="E105" s="20">
        <v>21.9</v>
      </c>
      <c r="F105" s="68"/>
      <c r="G105" s="131"/>
      <c r="H105" s="131"/>
    </row>
    <row r="106" spans="1:8">
      <c r="A106" s="95" t="s">
        <v>122</v>
      </c>
      <c r="B106" s="96"/>
      <c r="C106" s="21" t="s">
        <v>116</v>
      </c>
      <c r="D106" s="53">
        <f>C99</f>
        <v>9100</v>
      </c>
      <c r="E106" s="57">
        <v>1E-3</v>
      </c>
      <c r="F106" s="38">
        <f>D106*E106</f>
        <v>9.1</v>
      </c>
      <c r="G106" s="131"/>
      <c r="H106" s="131"/>
    </row>
    <row r="107" spans="1:8">
      <c r="A107" s="95" t="s">
        <v>123</v>
      </c>
      <c r="B107" s="96"/>
      <c r="C107" s="55" t="s">
        <v>124</v>
      </c>
      <c r="D107" s="50">
        <v>1.7</v>
      </c>
      <c r="E107" s="20">
        <v>22.5</v>
      </c>
      <c r="F107" s="6"/>
      <c r="G107" s="131"/>
      <c r="H107" s="131"/>
    </row>
    <row r="108" spans="1:8">
      <c r="A108" s="95" t="s">
        <v>125</v>
      </c>
      <c r="B108" s="96"/>
      <c r="C108" s="21" t="s">
        <v>116</v>
      </c>
      <c r="D108" s="53">
        <f>C99</f>
        <v>9100</v>
      </c>
      <c r="E108" s="57">
        <v>5.0000000000000001E-4</v>
      </c>
      <c r="F108" s="38">
        <f>D108*E108</f>
        <v>4.55</v>
      </c>
      <c r="G108" s="131"/>
      <c r="H108" s="131"/>
    </row>
    <row r="109" spans="1:8">
      <c r="A109" s="95" t="s">
        <v>126</v>
      </c>
      <c r="B109" s="96"/>
      <c r="C109" s="55" t="s">
        <v>127</v>
      </c>
      <c r="D109" s="50">
        <v>1</v>
      </c>
      <c r="E109" s="20">
        <v>21.6</v>
      </c>
      <c r="F109" s="6"/>
      <c r="G109" s="131"/>
      <c r="H109" s="131"/>
    </row>
    <row r="110" spans="1:8">
      <c r="A110" s="95" t="s">
        <v>128</v>
      </c>
      <c r="B110" s="96"/>
      <c r="C110" s="21" t="s">
        <v>116</v>
      </c>
      <c r="D110" s="53">
        <f>C99</f>
        <v>9100</v>
      </c>
      <c r="E110" s="54">
        <v>2E-3</v>
      </c>
      <c r="F110" s="38">
        <f>D110*E110</f>
        <v>18.2</v>
      </c>
      <c r="G110" s="131"/>
      <c r="H110" s="131"/>
    </row>
    <row r="111" spans="1:8">
      <c r="A111" s="105" t="s">
        <v>129</v>
      </c>
      <c r="B111" s="107"/>
      <c r="C111" s="12" t="s">
        <v>130</v>
      </c>
      <c r="D111" s="6"/>
      <c r="E111" s="58">
        <f>SUM(E102,E104,E106,E108,E110)</f>
        <v>0.73149999999999993</v>
      </c>
      <c r="F111" s="18">
        <f>SUM(F102:F110)</f>
        <v>10459.950000000001</v>
      </c>
      <c r="G111" s="132"/>
      <c r="H111" s="132"/>
    </row>
    <row r="112" spans="1:8">
      <c r="A112" s="99"/>
      <c r="B112" s="100"/>
      <c r="C112" s="100"/>
      <c r="D112" s="100"/>
      <c r="E112" s="100"/>
      <c r="F112" s="101"/>
      <c r="G112" s="36">
        <f>F111</f>
        <v>10459.950000000001</v>
      </c>
      <c r="H112" s="37">
        <f>G112/C99</f>
        <v>1.149445054945055</v>
      </c>
    </row>
    <row r="113" spans="1:9">
      <c r="A113" s="90" t="s">
        <v>131</v>
      </c>
      <c r="B113" s="91"/>
      <c r="C113" s="91"/>
      <c r="D113" s="91"/>
      <c r="E113" s="91"/>
      <c r="F113" s="91"/>
      <c r="G113" s="91"/>
      <c r="H113" s="92"/>
      <c r="I113" s="39"/>
    </row>
    <row r="114" spans="1:9" ht="19.5">
      <c r="A114" s="123" t="s">
        <v>56</v>
      </c>
      <c r="B114" s="124"/>
      <c r="C114" s="59" t="s">
        <v>57</v>
      </c>
      <c r="D114" s="29" t="s">
        <v>58</v>
      </c>
      <c r="E114" s="40" t="s">
        <v>59</v>
      </c>
      <c r="F114" s="93" t="s">
        <v>60</v>
      </c>
      <c r="G114" s="94"/>
      <c r="H114" s="28" t="s">
        <v>61</v>
      </c>
      <c r="I114" s="30" t="s">
        <v>62</v>
      </c>
    </row>
    <row r="115" spans="1:9">
      <c r="A115" s="95" t="s">
        <v>132</v>
      </c>
      <c r="B115" s="96"/>
      <c r="C115" s="21" t="s">
        <v>133</v>
      </c>
      <c r="D115" s="53">
        <f>G37</f>
        <v>9100</v>
      </c>
      <c r="E115" s="20">
        <v>0.32</v>
      </c>
      <c r="F115" s="97">
        <f>D115*E115</f>
        <v>2912</v>
      </c>
      <c r="G115" s="98"/>
      <c r="H115" s="130"/>
      <c r="I115" s="130"/>
    </row>
    <row r="116" spans="1:9">
      <c r="A116" s="95" t="s">
        <v>134</v>
      </c>
      <c r="B116" s="96"/>
      <c r="C116" s="21" t="s">
        <v>135</v>
      </c>
      <c r="D116" s="60">
        <v>4</v>
      </c>
      <c r="E116" s="20">
        <v>70</v>
      </c>
      <c r="F116" s="133">
        <f>D116*E116</f>
        <v>280</v>
      </c>
      <c r="G116" s="134"/>
      <c r="H116" s="131"/>
      <c r="I116" s="131"/>
    </row>
    <row r="117" spans="1:9">
      <c r="A117" s="135" t="s">
        <v>136</v>
      </c>
      <c r="B117" s="136"/>
      <c r="C117" s="83" t="s">
        <v>135</v>
      </c>
      <c r="D117" s="84">
        <f>F38</f>
        <v>26</v>
      </c>
      <c r="E117" s="85">
        <v>18.8</v>
      </c>
      <c r="F117" s="137">
        <f>D117*E117</f>
        <v>488.8</v>
      </c>
      <c r="G117" s="138"/>
      <c r="H117" s="131"/>
      <c r="I117" s="131"/>
    </row>
    <row r="118" spans="1:9">
      <c r="A118" s="105" t="s">
        <v>137</v>
      </c>
      <c r="B118" s="107"/>
      <c r="C118" s="21" t="s">
        <v>138</v>
      </c>
      <c r="D118" s="6"/>
      <c r="E118" s="6"/>
      <c r="F118" s="140">
        <f>SUM(F115:G117)</f>
        <v>3680.8</v>
      </c>
      <c r="G118" s="141"/>
      <c r="H118" s="132"/>
      <c r="I118" s="132"/>
    </row>
    <row r="119" spans="1:9">
      <c r="A119" s="99"/>
      <c r="B119" s="100"/>
      <c r="C119" s="100"/>
      <c r="D119" s="100"/>
      <c r="E119" s="100"/>
      <c r="F119" s="100"/>
      <c r="G119" s="101"/>
      <c r="H119" s="36">
        <f>F118</f>
        <v>3680.8</v>
      </c>
      <c r="I119" s="37">
        <f>H119/G37</f>
        <v>0.40448351648351649</v>
      </c>
    </row>
    <row r="120" spans="1:9">
      <c r="A120" s="142" t="s">
        <v>139</v>
      </c>
      <c r="B120" s="143"/>
      <c r="C120" s="143"/>
      <c r="D120" s="143"/>
      <c r="E120" s="143"/>
      <c r="F120" s="143"/>
      <c r="G120" s="143"/>
      <c r="H120" s="144"/>
      <c r="I120" s="39"/>
    </row>
    <row r="121" spans="1:9" ht="19.5">
      <c r="A121" s="123" t="s">
        <v>56</v>
      </c>
      <c r="B121" s="124"/>
      <c r="C121" s="67">
        <v>3094.87</v>
      </c>
      <c r="D121" s="29" t="s">
        <v>58</v>
      </c>
      <c r="E121" s="40" t="s">
        <v>59</v>
      </c>
      <c r="F121" s="93" t="s">
        <v>60</v>
      </c>
      <c r="G121" s="94"/>
      <c r="H121" s="28" t="s">
        <v>61</v>
      </c>
      <c r="I121" s="30" t="s">
        <v>62</v>
      </c>
    </row>
    <row r="122" spans="1:9">
      <c r="A122" s="95" t="s">
        <v>140</v>
      </c>
      <c r="B122" s="96"/>
      <c r="C122" s="21" t="s">
        <v>81</v>
      </c>
      <c r="D122" s="15">
        <v>6</v>
      </c>
      <c r="E122" s="20">
        <v>1000</v>
      </c>
      <c r="F122" s="97">
        <f>D122*E122</f>
        <v>6000</v>
      </c>
      <c r="G122" s="98"/>
      <c r="H122" s="130"/>
      <c r="I122" s="130"/>
    </row>
    <row r="123" spans="1:9">
      <c r="A123" s="95" t="s">
        <v>141</v>
      </c>
      <c r="B123" s="96"/>
      <c r="C123" s="21" t="s">
        <v>142</v>
      </c>
      <c r="D123" s="15">
        <v>2</v>
      </c>
      <c r="E123" s="6"/>
      <c r="F123" s="108"/>
      <c r="G123" s="110"/>
      <c r="H123" s="131"/>
      <c r="I123" s="131"/>
    </row>
    <row r="124" spans="1:9">
      <c r="A124" s="95" t="s">
        <v>143</v>
      </c>
      <c r="B124" s="96"/>
      <c r="C124" s="21" t="s">
        <v>142</v>
      </c>
      <c r="D124" s="38">
        <v>12</v>
      </c>
      <c r="E124" s="20">
        <v>354</v>
      </c>
      <c r="F124" s="97">
        <f>D124*E124</f>
        <v>4248</v>
      </c>
      <c r="G124" s="98"/>
      <c r="H124" s="131"/>
      <c r="I124" s="131"/>
    </row>
    <row r="125" spans="1:9">
      <c r="A125" s="95" t="s">
        <v>144</v>
      </c>
      <c r="B125" s="96"/>
      <c r="C125" s="21" t="s">
        <v>145</v>
      </c>
      <c r="D125" s="61">
        <v>70000</v>
      </c>
      <c r="E125" s="33">
        <v>10248</v>
      </c>
      <c r="F125" s="133">
        <f>E125/D125</f>
        <v>0.1464</v>
      </c>
      <c r="G125" s="134"/>
      <c r="H125" s="131"/>
      <c r="I125" s="131"/>
    </row>
    <row r="126" spans="1:9">
      <c r="A126" s="105" t="s">
        <v>146</v>
      </c>
      <c r="B126" s="107"/>
      <c r="C126" s="21" t="s">
        <v>116</v>
      </c>
      <c r="D126" s="53">
        <f>G37</f>
        <v>9100</v>
      </c>
      <c r="E126" s="38">
        <v>0.15</v>
      </c>
      <c r="F126" s="97">
        <f>D126*E126</f>
        <v>1365</v>
      </c>
      <c r="G126" s="98"/>
      <c r="H126" s="132"/>
      <c r="I126" s="132"/>
    </row>
    <row r="127" spans="1:9">
      <c r="A127" s="99"/>
      <c r="B127" s="100"/>
      <c r="C127" s="100"/>
      <c r="D127" s="100"/>
      <c r="E127" s="100"/>
      <c r="F127" s="100"/>
      <c r="G127" s="101"/>
      <c r="H127" s="36">
        <f>F126</f>
        <v>1365</v>
      </c>
      <c r="I127" s="37">
        <f>H127/G37</f>
        <v>0.15</v>
      </c>
    </row>
    <row r="128" spans="1:9">
      <c r="A128" s="102"/>
      <c r="B128" s="103"/>
      <c r="C128" s="103"/>
      <c r="D128" s="103"/>
      <c r="E128" s="103"/>
      <c r="F128" s="103"/>
      <c r="G128" s="103"/>
      <c r="H128" s="104"/>
      <c r="I128" s="6"/>
    </row>
    <row r="129" spans="1:9">
      <c r="A129" s="105" t="s">
        <v>147</v>
      </c>
      <c r="B129" s="106"/>
      <c r="C129" s="106"/>
      <c r="D129" s="106"/>
      <c r="E129" s="106"/>
      <c r="F129" s="106"/>
      <c r="G129" s="107"/>
      <c r="H129" s="36">
        <f>SUM(H127,H119,G112,G97,G87,G76)</f>
        <v>20103.464166666665</v>
      </c>
      <c r="I129" s="37">
        <f>H129/G37</f>
        <v>2.2091718864468861</v>
      </c>
    </row>
    <row r="130" spans="1:9">
      <c r="A130" s="105" t="s">
        <v>27</v>
      </c>
      <c r="B130" s="106"/>
      <c r="C130" s="106"/>
      <c r="D130" s="106"/>
      <c r="E130" s="106"/>
      <c r="F130" s="106"/>
      <c r="G130" s="106"/>
      <c r="H130" s="107"/>
      <c r="I130" s="39"/>
    </row>
    <row r="131" spans="1:9" ht="19.5">
      <c r="A131" s="123" t="s">
        <v>56</v>
      </c>
      <c r="B131" s="124"/>
      <c r="C131" s="59" t="s">
        <v>57</v>
      </c>
      <c r="D131" s="29" t="s">
        <v>58</v>
      </c>
      <c r="E131" s="40" t="s">
        <v>59</v>
      </c>
      <c r="F131" s="93" t="s">
        <v>60</v>
      </c>
      <c r="G131" s="94"/>
      <c r="H131" s="28" t="s">
        <v>61</v>
      </c>
      <c r="I131" s="30" t="s">
        <v>62</v>
      </c>
    </row>
    <row r="132" spans="1:9">
      <c r="A132" s="95" t="s">
        <v>148</v>
      </c>
      <c r="B132" s="96"/>
      <c r="C132" s="21" t="s">
        <v>149</v>
      </c>
      <c r="D132" s="50">
        <v>0.08</v>
      </c>
      <c r="E132" s="20">
        <v>21.9</v>
      </c>
      <c r="F132" s="133">
        <f>D132*E132</f>
        <v>1.752</v>
      </c>
      <c r="G132" s="134"/>
      <c r="H132" s="130"/>
      <c r="I132" s="130"/>
    </row>
    <row r="133" spans="1:9">
      <c r="A133" s="95" t="s">
        <v>150</v>
      </c>
      <c r="B133" s="96"/>
      <c r="C133" s="21" t="s">
        <v>149</v>
      </c>
      <c r="D133" s="50">
        <v>0.25</v>
      </c>
      <c r="E133" s="20">
        <v>21</v>
      </c>
      <c r="F133" s="133">
        <f>D133*E133</f>
        <v>5.25</v>
      </c>
      <c r="G133" s="134"/>
      <c r="H133" s="131"/>
      <c r="I133" s="131"/>
    </row>
    <row r="134" spans="1:9">
      <c r="A134" s="95" t="s">
        <v>151</v>
      </c>
      <c r="B134" s="96"/>
      <c r="C134" s="21" t="s">
        <v>149</v>
      </c>
      <c r="D134" s="50">
        <v>0.17</v>
      </c>
      <c r="E134" s="20">
        <v>11.3</v>
      </c>
      <c r="F134" s="133">
        <f>D134*E134</f>
        <v>1.9210000000000003</v>
      </c>
      <c r="G134" s="134"/>
      <c r="H134" s="131"/>
      <c r="I134" s="131"/>
    </row>
    <row r="135" spans="1:9">
      <c r="A135" s="95" t="s">
        <v>152</v>
      </c>
      <c r="B135" s="96"/>
      <c r="C135" s="21" t="s">
        <v>153</v>
      </c>
      <c r="D135" s="50">
        <v>4</v>
      </c>
      <c r="E135" s="20">
        <v>15</v>
      </c>
      <c r="F135" s="133">
        <f>D135*E135</f>
        <v>60</v>
      </c>
      <c r="G135" s="134"/>
      <c r="H135" s="131"/>
      <c r="I135" s="131"/>
    </row>
    <row r="136" spans="1:9">
      <c r="A136" s="95" t="s">
        <v>154</v>
      </c>
      <c r="B136" s="96"/>
      <c r="C136" s="21" t="s">
        <v>149</v>
      </c>
      <c r="D136" s="50">
        <v>4</v>
      </c>
      <c r="E136" s="20">
        <v>4.5</v>
      </c>
      <c r="F136" s="133">
        <f>D136*E136</f>
        <v>18</v>
      </c>
      <c r="G136" s="134"/>
      <c r="H136" s="132"/>
      <c r="I136" s="132"/>
    </row>
    <row r="137" spans="1:9">
      <c r="A137" s="99"/>
      <c r="B137" s="100"/>
      <c r="C137" s="100"/>
      <c r="D137" s="100"/>
      <c r="E137" s="100"/>
      <c r="F137" s="100"/>
      <c r="G137" s="101"/>
      <c r="H137" s="37">
        <f>SUM(F132:G136)</f>
        <v>86.923000000000002</v>
      </c>
      <c r="I137" s="37">
        <f>H137/G37</f>
        <v>9.5519780219780227E-3</v>
      </c>
    </row>
    <row r="138" spans="1:9">
      <c r="A138" s="102"/>
      <c r="B138" s="103"/>
      <c r="C138" s="103"/>
      <c r="D138" s="103"/>
      <c r="E138" s="103"/>
      <c r="F138" s="103"/>
      <c r="G138" s="103"/>
      <c r="H138" s="104"/>
      <c r="I138" s="6"/>
    </row>
    <row r="139" spans="1:9">
      <c r="A139" s="105" t="s">
        <v>155</v>
      </c>
      <c r="B139" s="106"/>
      <c r="C139" s="106"/>
      <c r="D139" s="106"/>
      <c r="E139" s="106"/>
      <c r="F139" s="106"/>
      <c r="G139" s="107"/>
      <c r="H139" s="37">
        <f>H137</f>
        <v>86.923000000000002</v>
      </c>
      <c r="I139" s="37">
        <f>H139/G37</f>
        <v>9.5519780219780227E-3</v>
      </c>
    </row>
    <row r="140" spans="1:9">
      <c r="A140" s="108"/>
      <c r="B140" s="109"/>
      <c r="C140" s="109"/>
      <c r="D140" s="109"/>
      <c r="E140" s="109"/>
      <c r="F140" s="109"/>
      <c r="G140" s="109"/>
      <c r="H140" s="110"/>
      <c r="I140" s="6"/>
    </row>
    <row r="141" spans="1:9">
      <c r="A141" s="105" t="s">
        <v>156</v>
      </c>
      <c r="B141" s="106"/>
      <c r="C141" s="106"/>
      <c r="D141" s="106"/>
      <c r="E141" s="106"/>
      <c r="F141" s="106"/>
      <c r="G141" s="107"/>
      <c r="H141" s="36">
        <f>SUM(H139,H129,G66)</f>
        <v>24539.592566666663</v>
      </c>
      <c r="I141" s="37">
        <f>H141/G37</f>
        <v>2.6966585238095235</v>
      </c>
    </row>
    <row r="142" spans="1:9">
      <c r="A142" s="105" t="s">
        <v>157</v>
      </c>
      <c r="B142" s="106"/>
      <c r="C142" s="106"/>
      <c r="D142" s="106"/>
      <c r="E142" s="106"/>
      <c r="F142" s="106"/>
      <c r="G142" s="107"/>
      <c r="H142" s="36">
        <f>SUM(H139,H129,G67)</f>
        <v>23512.861966666664</v>
      </c>
      <c r="I142" s="37">
        <f>H142/G37</f>
        <v>2.5838309853479848</v>
      </c>
    </row>
    <row r="143" spans="1:9">
      <c r="A143" s="105" t="s">
        <v>158</v>
      </c>
      <c r="B143" s="106"/>
      <c r="C143" s="106"/>
      <c r="D143" s="106"/>
      <c r="E143" s="106"/>
      <c r="F143" s="106"/>
      <c r="G143" s="106"/>
      <c r="H143" s="107"/>
      <c r="I143" s="39"/>
    </row>
    <row r="144" spans="1:9" ht="19.5">
      <c r="A144" s="123" t="s">
        <v>56</v>
      </c>
      <c r="B144" s="124"/>
      <c r="C144" s="59" t="s">
        <v>57</v>
      </c>
      <c r="D144" s="29" t="s">
        <v>58</v>
      </c>
      <c r="E144" s="40" t="s">
        <v>59</v>
      </c>
      <c r="F144" s="93" t="s">
        <v>60</v>
      </c>
      <c r="G144" s="94"/>
      <c r="H144" s="28" t="s">
        <v>61</v>
      </c>
      <c r="I144" s="30" t="s">
        <v>62</v>
      </c>
    </row>
    <row r="145" spans="1:9">
      <c r="A145" s="95" t="s">
        <v>159</v>
      </c>
      <c r="B145" s="96"/>
      <c r="C145" s="21" t="s">
        <v>67</v>
      </c>
      <c r="D145" s="34">
        <v>32.35</v>
      </c>
      <c r="E145" s="33">
        <v>23292.79</v>
      </c>
      <c r="F145" s="97">
        <f>E145*0.3235</f>
        <v>7535.2175650000008</v>
      </c>
      <c r="G145" s="98"/>
      <c r="H145" s="6"/>
      <c r="I145" s="6"/>
    </row>
    <row r="146" spans="1:9">
      <c r="A146" s="99"/>
      <c r="B146" s="100"/>
      <c r="C146" s="100"/>
      <c r="D146" s="100"/>
      <c r="E146" s="100"/>
      <c r="F146" s="100"/>
      <c r="G146" s="101"/>
      <c r="H146" s="36">
        <f>F145</f>
        <v>7535.2175650000008</v>
      </c>
      <c r="I146" s="37">
        <f>H146/G37</f>
        <v>0.82804588626373632</v>
      </c>
    </row>
    <row r="147" spans="1:9">
      <c r="A147" s="102"/>
      <c r="B147" s="103"/>
      <c r="C147" s="103"/>
      <c r="D147" s="103"/>
      <c r="E147" s="103"/>
      <c r="F147" s="103"/>
      <c r="G147" s="103"/>
      <c r="H147" s="104"/>
      <c r="I147" s="6"/>
    </row>
    <row r="148" spans="1:9">
      <c r="A148" s="105" t="s">
        <v>160</v>
      </c>
      <c r="B148" s="106"/>
      <c r="C148" s="106"/>
      <c r="D148" s="106"/>
      <c r="E148" s="106"/>
      <c r="F148" s="106"/>
      <c r="G148" s="107"/>
      <c r="H148" s="36">
        <f>H146</f>
        <v>7535.2175650000008</v>
      </c>
      <c r="I148" s="37">
        <f>H148/G37</f>
        <v>0.82804588626373632</v>
      </c>
    </row>
    <row r="149" spans="1:9">
      <c r="A149" s="108"/>
      <c r="B149" s="109"/>
      <c r="C149" s="109"/>
      <c r="D149" s="109"/>
      <c r="E149" s="109"/>
      <c r="F149" s="109"/>
      <c r="G149" s="109"/>
      <c r="H149" s="110"/>
      <c r="I149" s="6"/>
    </row>
    <row r="150" spans="1:9">
      <c r="A150" s="105" t="s">
        <v>161</v>
      </c>
      <c r="B150" s="106"/>
      <c r="C150" s="106"/>
      <c r="D150" s="106"/>
      <c r="E150" s="106"/>
      <c r="F150" s="106"/>
      <c r="G150" s="107"/>
      <c r="H150" s="62">
        <f>SUM(H148,H141)</f>
        <v>32074.810131666665</v>
      </c>
      <c r="I150" s="37">
        <f>H150/G37</f>
        <v>3.5247044100732601</v>
      </c>
    </row>
    <row r="151" spans="1:9">
      <c r="A151" s="99"/>
      <c r="B151" s="100"/>
      <c r="C151" s="100"/>
      <c r="D151" s="100"/>
      <c r="E151" s="100"/>
      <c r="F151" s="100"/>
      <c r="G151" s="100"/>
      <c r="H151" s="101"/>
      <c r="I151" s="125"/>
    </row>
    <row r="152" spans="1:9" ht="12.75" customHeight="1">
      <c r="A152" s="145" t="s">
        <v>182</v>
      </c>
      <c r="B152" s="146"/>
      <c r="C152" s="146"/>
      <c r="D152" s="146"/>
      <c r="E152" s="81">
        <f>G37</f>
        <v>9100</v>
      </c>
      <c r="F152" s="76" t="s">
        <v>180</v>
      </c>
      <c r="G152" s="77"/>
      <c r="H152" s="63"/>
      <c r="I152" s="126"/>
    </row>
    <row r="153" spans="1:9">
      <c r="A153" s="105"/>
      <c r="B153" s="106"/>
      <c r="C153" s="106"/>
      <c r="D153" s="106"/>
      <c r="E153" s="106"/>
      <c r="F153" s="106"/>
      <c r="G153" s="107"/>
      <c r="H153" s="86"/>
      <c r="I153" s="127"/>
    </row>
    <row r="154" spans="1:9">
      <c r="A154" s="105" t="s">
        <v>162</v>
      </c>
      <c r="B154" s="106"/>
      <c r="C154" s="106"/>
      <c r="D154" s="106"/>
      <c r="E154" s="106"/>
      <c r="F154" s="106"/>
      <c r="G154" s="107"/>
      <c r="H154" s="118">
        <f>H150/G37</f>
        <v>3.5247044100732601</v>
      </c>
      <c r="I154" s="119"/>
    </row>
    <row r="155" spans="1:9">
      <c r="A155" s="90" t="s">
        <v>163</v>
      </c>
      <c r="B155" s="91"/>
      <c r="C155" s="91"/>
      <c r="D155" s="91"/>
      <c r="E155" s="91"/>
      <c r="F155" s="91"/>
      <c r="G155" s="91"/>
      <c r="H155" s="92"/>
      <c r="I155" s="39"/>
    </row>
    <row r="156" spans="1:9" ht="19.5">
      <c r="A156" s="28" t="s">
        <v>56</v>
      </c>
      <c r="B156" s="14"/>
      <c r="C156" s="59" t="s">
        <v>57</v>
      </c>
      <c r="D156" s="29" t="s">
        <v>58</v>
      </c>
      <c r="E156" s="40" t="s">
        <v>59</v>
      </c>
      <c r="F156" s="93" t="s">
        <v>60</v>
      </c>
      <c r="G156" s="94"/>
      <c r="H156" s="28" t="s">
        <v>61</v>
      </c>
      <c r="I156" s="30" t="s">
        <v>62</v>
      </c>
    </row>
    <row r="157" spans="1:9">
      <c r="A157" s="95" t="s">
        <v>164</v>
      </c>
      <c r="B157" s="96"/>
      <c r="C157" s="21" t="s">
        <v>67</v>
      </c>
      <c r="D157" s="34">
        <v>24.46</v>
      </c>
      <c r="E157" s="33">
        <f>H141</f>
        <v>24539.592566666663</v>
      </c>
      <c r="F157" s="97">
        <f>E157*0.2446</f>
        <v>6002.3843418066663</v>
      </c>
      <c r="G157" s="98"/>
      <c r="H157" s="6"/>
      <c r="I157" s="6"/>
    </row>
    <row r="158" spans="1:9">
      <c r="A158" s="99"/>
      <c r="B158" s="100"/>
      <c r="C158" s="100"/>
      <c r="D158" s="100"/>
      <c r="E158" s="100"/>
      <c r="F158" s="100"/>
      <c r="G158" s="101"/>
      <c r="H158" s="36">
        <f>F157</f>
        <v>6002.3843418066663</v>
      </c>
      <c r="I158" s="37">
        <f>H158/G37</f>
        <v>0.65960267492380953</v>
      </c>
    </row>
    <row r="159" spans="1:9">
      <c r="A159" s="102"/>
      <c r="B159" s="103"/>
      <c r="C159" s="103"/>
      <c r="D159" s="103"/>
      <c r="E159" s="103"/>
      <c r="F159" s="103"/>
      <c r="G159" s="103"/>
      <c r="H159" s="104"/>
      <c r="I159" s="6"/>
    </row>
    <row r="160" spans="1:9">
      <c r="A160" s="105" t="s">
        <v>165</v>
      </c>
      <c r="B160" s="106"/>
      <c r="C160" s="106"/>
      <c r="D160" s="106"/>
      <c r="E160" s="106"/>
      <c r="F160" s="106"/>
      <c r="G160" s="107"/>
      <c r="H160" s="36">
        <f>H158</f>
        <v>6002.3843418066663</v>
      </c>
      <c r="I160" s="37">
        <f>I158</f>
        <v>0.65960267492380953</v>
      </c>
    </row>
    <row r="161" spans="1:9">
      <c r="A161" s="108"/>
      <c r="B161" s="109"/>
      <c r="C161" s="109"/>
      <c r="D161" s="109"/>
      <c r="E161" s="109"/>
      <c r="F161" s="109"/>
      <c r="G161" s="109"/>
      <c r="H161" s="110"/>
      <c r="I161" s="6"/>
    </row>
    <row r="162" spans="1:9">
      <c r="A162" s="105" t="s">
        <v>166</v>
      </c>
      <c r="B162" s="106"/>
      <c r="C162" s="106"/>
      <c r="D162" s="106"/>
      <c r="E162" s="106"/>
      <c r="F162" s="106"/>
      <c r="G162" s="107"/>
      <c r="H162" s="62">
        <v>22830.06</v>
      </c>
      <c r="I162" s="37">
        <f>H162/G37</f>
        <v>2.5087978021978024</v>
      </c>
    </row>
    <row r="163" spans="1:9">
      <c r="A163" s="99"/>
      <c r="B163" s="100"/>
      <c r="C163" s="100"/>
      <c r="D163" s="100"/>
      <c r="E163" s="100"/>
      <c r="F163" s="100"/>
      <c r="G163" s="100"/>
      <c r="H163" s="101"/>
      <c r="I163" s="125"/>
    </row>
    <row r="164" spans="1:9" ht="12.75" customHeight="1">
      <c r="A164" s="162" t="s">
        <v>181</v>
      </c>
      <c r="B164" s="163"/>
      <c r="C164" s="163"/>
      <c r="D164" s="163"/>
      <c r="E164" s="81">
        <f>G37</f>
        <v>9100</v>
      </c>
      <c r="F164" s="76" t="s">
        <v>180</v>
      </c>
      <c r="G164" s="77"/>
      <c r="H164" s="63"/>
      <c r="I164" s="126"/>
    </row>
    <row r="165" spans="1:9">
      <c r="A165" s="102"/>
      <c r="B165" s="103"/>
      <c r="C165" s="103"/>
      <c r="D165" s="103"/>
      <c r="E165" s="103"/>
      <c r="F165" s="103"/>
      <c r="G165" s="103"/>
      <c r="H165" s="104"/>
      <c r="I165" s="127"/>
    </row>
    <row r="166" spans="1:9">
      <c r="A166" s="105" t="s">
        <v>167</v>
      </c>
      <c r="B166" s="106"/>
      <c r="C166" s="106"/>
      <c r="D166" s="106"/>
      <c r="E166" s="106"/>
      <c r="F166" s="106"/>
      <c r="G166" s="107"/>
      <c r="H166" s="118">
        <f>H162/G37</f>
        <v>2.5087978021978024</v>
      </c>
      <c r="I166" s="119"/>
    </row>
    <row r="167" spans="1:9">
      <c r="A167" s="90" t="s">
        <v>168</v>
      </c>
      <c r="B167" s="91"/>
      <c r="C167" s="91"/>
      <c r="D167" s="91"/>
      <c r="E167" s="91"/>
      <c r="F167" s="91"/>
      <c r="G167" s="91"/>
      <c r="H167" s="92"/>
      <c r="I167" s="39"/>
    </row>
    <row r="168" spans="1:9" ht="19.5">
      <c r="A168" s="28" t="s">
        <v>56</v>
      </c>
      <c r="B168" s="14"/>
      <c r="C168" s="59" t="s">
        <v>57</v>
      </c>
      <c r="D168" s="29" t="s">
        <v>58</v>
      </c>
      <c r="E168" s="40" t="s">
        <v>59</v>
      </c>
      <c r="F168" s="93" t="s">
        <v>60</v>
      </c>
      <c r="G168" s="94"/>
      <c r="H168" s="28" t="s">
        <v>61</v>
      </c>
      <c r="I168" s="30" t="s">
        <v>62</v>
      </c>
    </row>
    <row r="169" spans="1:9">
      <c r="A169" s="95" t="s">
        <v>169</v>
      </c>
      <c r="B169" s="96"/>
      <c r="C169" s="21" t="s">
        <v>67</v>
      </c>
      <c r="D169" s="34">
        <v>16.93</v>
      </c>
      <c r="E169" s="33">
        <f>H142</f>
        <v>23512.861966666664</v>
      </c>
      <c r="F169" s="97">
        <f>E169*0.1693</f>
        <v>3980.7275309566662</v>
      </c>
      <c r="G169" s="98"/>
      <c r="H169" s="6"/>
      <c r="I169" s="6"/>
    </row>
    <row r="170" spans="1:9">
      <c r="A170" s="99"/>
      <c r="B170" s="100"/>
      <c r="C170" s="100"/>
      <c r="D170" s="100"/>
      <c r="E170" s="100"/>
      <c r="F170" s="100"/>
      <c r="G170" s="101"/>
      <c r="H170" s="36">
        <f>F169</f>
        <v>3980.7275309566662</v>
      </c>
      <c r="I170" s="37">
        <f>H170/G37</f>
        <v>0.43744258581941386</v>
      </c>
    </row>
    <row r="171" spans="1:9">
      <c r="A171" s="102"/>
      <c r="B171" s="103"/>
      <c r="C171" s="103"/>
      <c r="D171" s="103"/>
      <c r="E171" s="103"/>
      <c r="F171" s="103"/>
      <c r="G171" s="103"/>
      <c r="H171" s="104"/>
      <c r="I171" s="6"/>
    </row>
    <row r="172" spans="1:9">
      <c r="A172" s="105" t="s">
        <v>170</v>
      </c>
      <c r="B172" s="106"/>
      <c r="C172" s="106"/>
      <c r="D172" s="106"/>
      <c r="E172" s="106"/>
      <c r="F172" s="106"/>
      <c r="G172" s="107"/>
      <c r="H172" s="36">
        <f>H170</f>
        <v>3980.7275309566662</v>
      </c>
      <c r="I172" s="37">
        <f>I170</f>
        <v>0.43744258581941386</v>
      </c>
    </row>
    <row r="173" spans="1:9">
      <c r="A173" s="108"/>
      <c r="B173" s="109"/>
      <c r="C173" s="109"/>
      <c r="D173" s="109"/>
      <c r="E173" s="109"/>
      <c r="F173" s="109"/>
      <c r="G173" s="109"/>
      <c r="H173" s="110"/>
      <c r="I173" s="6"/>
    </row>
    <row r="174" spans="1:9">
      <c r="A174" s="105" t="s">
        <v>171</v>
      </c>
      <c r="B174" s="106"/>
      <c r="C174" s="106"/>
      <c r="D174" s="106"/>
      <c r="E174" s="106"/>
      <c r="F174" s="106"/>
      <c r="G174" s="107"/>
      <c r="H174" s="36">
        <f>SUM(H172,H142)</f>
        <v>27493.589497623328</v>
      </c>
      <c r="I174" s="37">
        <v>2.2599999999999998</v>
      </c>
    </row>
    <row r="175" spans="1:9">
      <c r="A175" s="128" t="s">
        <v>172</v>
      </c>
      <c r="B175" s="129"/>
      <c r="C175" s="129"/>
      <c r="D175" s="47"/>
      <c r="E175" s="47"/>
      <c r="F175" s="139"/>
      <c r="G175" s="139"/>
      <c r="H175" s="48"/>
      <c r="I175" s="130"/>
    </row>
    <row r="176" spans="1:9">
      <c r="A176" s="111" t="s">
        <v>173</v>
      </c>
      <c r="B176" s="112"/>
      <c r="C176" s="64"/>
      <c r="D176" s="64"/>
      <c r="E176" s="64"/>
      <c r="F176" s="113"/>
      <c r="G176" s="113"/>
      <c r="H176" s="65"/>
      <c r="I176" s="131"/>
    </row>
    <row r="177" spans="1:11">
      <c r="A177" s="114" t="s">
        <v>174</v>
      </c>
      <c r="B177" s="115"/>
      <c r="C177" s="113"/>
      <c r="D177" s="113"/>
      <c r="E177" s="113"/>
      <c r="F177" s="113"/>
      <c r="G177" s="113"/>
      <c r="H177" s="116"/>
      <c r="I177" s="131"/>
    </row>
    <row r="178" spans="1:11">
      <c r="A178" s="102"/>
      <c r="B178" s="103"/>
      <c r="C178" s="103"/>
      <c r="D178" s="103"/>
      <c r="E178" s="103"/>
      <c r="F178" s="103"/>
      <c r="G178" s="103"/>
      <c r="H178" s="104"/>
      <c r="I178" s="132"/>
    </row>
    <row r="179" spans="1:11" ht="19.5">
      <c r="A179" s="28" t="s">
        <v>56</v>
      </c>
      <c r="B179" s="14"/>
      <c r="C179" s="59" t="s">
        <v>57</v>
      </c>
      <c r="D179" s="29" t="s">
        <v>58</v>
      </c>
      <c r="E179" s="28" t="s">
        <v>175</v>
      </c>
      <c r="F179" s="93" t="s">
        <v>60</v>
      </c>
      <c r="G179" s="94"/>
      <c r="H179" s="28" t="s">
        <v>61</v>
      </c>
      <c r="I179" s="30" t="s">
        <v>62</v>
      </c>
    </row>
    <row r="180" spans="1:11">
      <c r="A180" s="95" t="s">
        <v>176</v>
      </c>
      <c r="B180" s="96"/>
      <c r="C180" s="21" t="s">
        <v>67</v>
      </c>
      <c r="D180" s="20">
        <v>8.41</v>
      </c>
      <c r="E180" s="33">
        <f>H174</f>
        <v>27493.589497623328</v>
      </c>
      <c r="F180" s="97">
        <f>E180*0.0841</f>
        <v>2312.2108767501218</v>
      </c>
      <c r="G180" s="98"/>
      <c r="H180" s="6"/>
      <c r="I180" s="6"/>
    </row>
    <row r="181" spans="1:11">
      <c r="A181" s="99"/>
      <c r="B181" s="100"/>
      <c r="C181" s="100"/>
      <c r="D181" s="100"/>
      <c r="E181" s="100"/>
      <c r="F181" s="100"/>
      <c r="G181" s="101"/>
      <c r="H181" s="36">
        <f>F180</f>
        <v>2312.2108767501218</v>
      </c>
      <c r="I181" s="37">
        <f>H181/G37</f>
        <v>0.2540891073351782</v>
      </c>
    </row>
    <row r="182" spans="1:11">
      <c r="A182" s="102"/>
      <c r="B182" s="103"/>
      <c r="C182" s="103"/>
      <c r="D182" s="103"/>
      <c r="E182" s="103"/>
      <c r="F182" s="103"/>
      <c r="G182" s="103"/>
      <c r="H182" s="104"/>
      <c r="I182" s="6"/>
    </row>
    <row r="183" spans="1:11">
      <c r="A183" s="105" t="s">
        <v>177</v>
      </c>
      <c r="B183" s="106"/>
      <c r="C183" s="106"/>
      <c r="D183" s="106"/>
      <c r="E183" s="106"/>
      <c r="F183" s="106"/>
      <c r="G183" s="107"/>
      <c r="H183" s="62">
        <f>SUM(H181,H174)</f>
        <v>29805.800374373452</v>
      </c>
      <c r="I183" s="37">
        <f>H183/G37</f>
        <v>3.2753626785025771</v>
      </c>
    </row>
    <row r="184" spans="1:11" ht="12.75" customHeight="1">
      <c r="A184" s="78"/>
      <c r="B184" s="79"/>
      <c r="C184" s="79"/>
      <c r="D184" s="79"/>
      <c r="E184" s="79"/>
      <c r="F184" s="79"/>
      <c r="G184" s="79"/>
      <c r="H184" s="80"/>
      <c r="I184" s="125"/>
    </row>
    <row r="185" spans="1:11" ht="12.75" customHeight="1">
      <c r="A185" s="121" t="s">
        <v>179</v>
      </c>
      <c r="B185" s="122"/>
      <c r="C185" s="122"/>
      <c r="D185" s="122"/>
      <c r="E185" s="81">
        <f>G37</f>
        <v>9100</v>
      </c>
      <c r="F185" s="76" t="s">
        <v>180</v>
      </c>
      <c r="G185" s="77"/>
      <c r="H185" s="63"/>
      <c r="I185" s="126"/>
    </row>
    <row r="186" spans="1:11">
      <c r="A186" s="102"/>
      <c r="B186" s="103"/>
      <c r="C186" s="103"/>
      <c r="D186" s="103"/>
      <c r="E186" s="103"/>
      <c r="F186" s="103"/>
      <c r="G186" s="103"/>
      <c r="H186" s="104"/>
      <c r="I186" s="127"/>
    </row>
    <row r="187" spans="1:11">
      <c r="A187" s="105" t="s">
        <v>178</v>
      </c>
      <c r="B187" s="106"/>
      <c r="C187" s="106"/>
      <c r="D187" s="106"/>
      <c r="E187" s="106"/>
      <c r="F187" s="106"/>
      <c r="G187" s="107"/>
      <c r="H187" s="118">
        <f>H183/G37</f>
        <v>3.2753626785025771</v>
      </c>
      <c r="I187" s="119"/>
    </row>
    <row r="188" spans="1:11">
      <c r="A188" s="113"/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</row>
    <row r="189" spans="1:11">
      <c r="A189" s="120"/>
      <c r="B189" s="120"/>
      <c r="C189" s="120"/>
      <c r="D189" s="120"/>
      <c r="E189" s="120"/>
      <c r="F189" s="120"/>
      <c r="G189" s="120"/>
      <c r="H189" s="120"/>
      <c r="I189" s="120"/>
      <c r="J189" s="120"/>
    </row>
    <row r="190" spans="1:11">
      <c r="A190" s="117"/>
      <c r="B190" s="117"/>
      <c r="C190" s="117"/>
      <c r="D190" s="117"/>
      <c r="E190" s="117"/>
      <c r="F190" s="117"/>
      <c r="G190" s="117"/>
      <c r="H190" s="117"/>
      <c r="I190" s="117"/>
      <c r="J190" s="117"/>
      <c r="K190" s="117"/>
    </row>
    <row r="191" spans="1:11">
      <c r="A191" s="117"/>
      <c r="B191" s="117"/>
      <c r="C191" s="117"/>
      <c r="D191" s="117"/>
      <c r="E191" s="117"/>
      <c r="F191" s="117"/>
      <c r="G191" s="117"/>
      <c r="H191" s="117"/>
      <c r="I191" s="117"/>
      <c r="J191" s="117"/>
      <c r="K191" s="117"/>
    </row>
    <row r="192" spans="1:11">
      <c r="A192" s="117"/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</row>
  </sheetData>
  <mergeCells count="249">
    <mergeCell ref="A164:D164"/>
    <mergeCell ref="A1:H1"/>
    <mergeCell ref="A2:B2"/>
    <mergeCell ref="C2:H2"/>
    <mergeCell ref="D3:E3"/>
    <mergeCell ref="G3:H3"/>
    <mergeCell ref="A8:B8"/>
    <mergeCell ref="A9:B9"/>
    <mergeCell ref="A10:B10"/>
    <mergeCell ref="A11:B11"/>
    <mergeCell ref="A12:B12"/>
    <mergeCell ref="B4:C4"/>
    <mergeCell ref="E4:G4"/>
    <mergeCell ref="A5:H5"/>
    <mergeCell ref="A6:H6"/>
    <mergeCell ref="A7:B7"/>
    <mergeCell ref="C7:D7"/>
    <mergeCell ref="E7:F7"/>
    <mergeCell ref="G7:H7"/>
    <mergeCell ref="A40:G40"/>
    <mergeCell ref="A42:C42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31:G31"/>
    <mergeCell ref="A32:B32"/>
    <mergeCell ref="A33:B33"/>
    <mergeCell ref="A34:B34"/>
    <mergeCell ref="A35:G35"/>
    <mergeCell ref="A36:B36"/>
    <mergeCell ref="A37:B37"/>
    <mergeCell ref="A38:B38"/>
    <mergeCell ref="A39:G39"/>
    <mergeCell ref="A43:B43"/>
    <mergeCell ref="A23:B23"/>
    <mergeCell ref="A24:B24"/>
    <mergeCell ref="A25:B25"/>
    <mergeCell ref="A26:G26"/>
    <mergeCell ref="A49:F49"/>
    <mergeCell ref="A50:G50"/>
    <mergeCell ref="H50:H53"/>
    <mergeCell ref="A51:B51"/>
    <mergeCell ref="G51:G53"/>
    <mergeCell ref="A52:E52"/>
    <mergeCell ref="A53:B53"/>
    <mergeCell ref="A44:B44"/>
    <mergeCell ref="G44:G48"/>
    <mergeCell ref="H44:H48"/>
    <mergeCell ref="A45:E45"/>
    <mergeCell ref="A46:B46"/>
    <mergeCell ref="A47:E47"/>
    <mergeCell ref="A48:B48"/>
    <mergeCell ref="H26:H42"/>
    <mergeCell ref="A27:G27"/>
    <mergeCell ref="A28:E28"/>
    <mergeCell ref="A29:E29"/>
    <mergeCell ref="A30:E30"/>
    <mergeCell ref="A54:F54"/>
    <mergeCell ref="A112:F112"/>
    <mergeCell ref="A100:B100"/>
    <mergeCell ref="A101:B101"/>
    <mergeCell ref="G101:G111"/>
    <mergeCell ref="A97:E97"/>
    <mergeCell ref="A98:G98"/>
    <mergeCell ref="A87:F87"/>
    <mergeCell ref="A88:G88"/>
    <mergeCell ref="A89:B89"/>
    <mergeCell ref="A76:F76"/>
    <mergeCell ref="A77:G77"/>
    <mergeCell ref="A78:B78"/>
    <mergeCell ref="A63:B63"/>
    <mergeCell ref="A64:F64"/>
    <mergeCell ref="A65:G65"/>
    <mergeCell ref="A67:F67"/>
    <mergeCell ref="H101:H11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H98:H99"/>
    <mergeCell ref="A99:B99"/>
    <mergeCell ref="D99:G99"/>
    <mergeCell ref="H90:H96"/>
    <mergeCell ref="A91:B91"/>
    <mergeCell ref="A92:B92"/>
    <mergeCell ref="A93:B93"/>
    <mergeCell ref="A94:B94"/>
    <mergeCell ref="A95:B95"/>
    <mergeCell ref="A96:B96"/>
    <mergeCell ref="A90:B90"/>
    <mergeCell ref="G90:G96"/>
    <mergeCell ref="H79:H86"/>
    <mergeCell ref="A80:B80"/>
    <mergeCell ref="A81:B81"/>
    <mergeCell ref="A82:B82"/>
    <mergeCell ref="A83:B83"/>
    <mergeCell ref="A84:B84"/>
    <mergeCell ref="A85:E85"/>
    <mergeCell ref="A86:B86"/>
    <mergeCell ref="A79:B79"/>
    <mergeCell ref="G79:G86"/>
    <mergeCell ref="A59:B59"/>
    <mergeCell ref="A60:F60"/>
    <mergeCell ref="A61:G61"/>
    <mergeCell ref="H68:H69"/>
    <mergeCell ref="A71:B71"/>
    <mergeCell ref="G71:G75"/>
    <mergeCell ref="H71:H75"/>
    <mergeCell ref="A72:B72"/>
    <mergeCell ref="A73:B73"/>
    <mergeCell ref="A74:B74"/>
    <mergeCell ref="A75:B75"/>
    <mergeCell ref="A166:G166"/>
    <mergeCell ref="H166:I166"/>
    <mergeCell ref="A159:H159"/>
    <mergeCell ref="A160:G160"/>
    <mergeCell ref="A161:H161"/>
    <mergeCell ref="A162:G162"/>
    <mergeCell ref="A163:H163"/>
    <mergeCell ref="A55:G55"/>
    <mergeCell ref="A56:B56"/>
    <mergeCell ref="A57:B57"/>
    <mergeCell ref="G57:G59"/>
    <mergeCell ref="I163:I165"/>
    <mergeCell ref="A165:H165"/>
    <mergeCell ref="A155:H155"/>
    <mergeCell ref="F156:G156"/>
    <mergeCell ref="A157:B157"/>
    <mergeCell ref="F157:G157"/>
    <mergeCell ref="A158:G158"/>
    <mergeCell ref="A151:H151"/>
    <mergeCell ref="I151:I153"/>
    <mergeCell ref="A66:F66"/>
    <mergeCell ref="A145:B145"/>
    <mergeCell ref="H57:H59"/>
    <mergeCell ref="A58:B58"/>
    <mergeCell ref="F145:G145"/>
    <mergeCell ref="A154:G154"/>
    <mergeCell ref="H154:I154"/>
    <mergeCell ref="A146:G146"/>
    <mergeCell ref="A147:H147"/>
    <mergeCell ref="A148:G148"/>
    <mergeCell ref="A149:H149"/>
    <mergeCell ref="A150:G150"/>
    <mergeCell ref="A137:G137"/>
    <mergeCell ref="A138:H138"/>
    <mergeCell ref="A139:G139"/>
    <mergeCell ref="A140:H140"/>
    <mergeCell ref="A141:G141"/>
    <mergeCell ref="A142:G142"/>
    <mergeCell ref="A143:H143"/>
    <mergeCell ref="A144:B144"/>
    <mergeCell ref="F144:G144"/>
    <mergeCell ref="A152:D152"/>
    <mergeCell ref="A153:G153"/>
    <mergeCell ref="I132:I136"/>
    <mergeCell ref="A133:B133"/>
    <mergeCell ref="F133:G133"/>
    <mergeCell ref="A134:B134"/>
    <mergeCell ref="F134:G134"/>
    <mergeCell ref="A135:B135"/>
    <mergeCell ref="F135:G135"/>
    <mergeCell ref="A136:B136"/>
    <mergeCell ref="F136:G136"/>
    <mergeCell ref="A127:G127"/>
    <mergeCell ref="A128:H128"/>
    <mergeCell ref="A129:G129"/>
    <mergeCell ref="A130:H130"/>
    <mergeCell ref="A131:B131"/>
    <mergeCell ref="F131:G131"/>
    <mergeCell ref="A132:B132"/>
    <mergeCell ref="F132:G132"/>
    <mergeCell ref="H132:H136"/>
    <mergeCell ref="I122:I126"/>
    <mergeCell ref="A123:B123"/>
    <mergeCell ref="F123:G123"/>
    <mergeCell ref="A124:B124"/>
    <mergeCell ref="F124:G124"/>
    <mergeCell ref="A125:B125"/>
    <mergeCell ref="F125:G125"/>
    <mergeCell ref="A126:B126"/>
    <mergeCell ref="F126:G126"/>
    <mergeCell ref="A118:B118"/>
    <mergeCell ref="F118:G118"/>
    <mergeCell ref="A119:G119"/>
    <mergeCell ref="A120:H120"/>
    <mergeCell ref="A121:B121"/>
    <mergeCell ref="F121:G121"/>
    <mergeCell ref="A122:B122"/>
    <mergeCell ref="F122:G122"/>
    <mergeCell ref="H122:H126"/>
    <mergeCell ref="A113:H113"/>
    <mergeCell ref="A114:B114"/>
    <mergeCell ref="F114:G114"/>
    <mergeCell ref="A190:K190"/>
    <mergeCell ref="A191:K191"/>
    <mergeCell ref="A183:G183"/>
    <mergeCell ref="I184:I186"/>
    <mergeCell ref="A186:H186"/>
    <mergeCell ref="F179:G179"/>
    <mergeCell ref="A180:B180"/>
    <mergeCell ref="F180:G180"/>
    <mergeCell ref="A181:G181"/>
    <mergeCell ref="A182:H182"/>
    <mergeCell ref="A175:C175"/>
    <mergeCell ref="A115:B115"/>
    <mergeCell ref="F115:G115"/>
    <mergeCell ref="H115:H118"/>
    <mergeCell ref="I115:I118"/>
    <mergeCell ref="A116:B116"/>
    <mergeCell ref="F116:G116"/>
    <mergeCell ref="A117:B117"/>
    <mergeCell ref="F117:G117"/>
    <mergeCell ref="F175:G175"/>
    <mergeCell ref="I175:I178"/>
    <mergeCell ref="A176:B176"/>
    <mergeCell ref="F176:G176"/>
    <mergeCell ref="A177:B177"/>
    <mergeCell ref="C177:H177"/>
    <mergeCell ref="A178:H178"/>
    <mergeCell ref="A192:K192"/>
    <mergeCell ref="A187:G187"/>
    <mergeCell ref="H187:I187"/>
    <mergeCell ref="A188:F188"/>
    <mergeCell ref="G188:K188"/>
    <mergeCell ref="A189:J189"/>
    <mergeCell ref="A185:D185"/>
    <mergeCell ref="A167:H167"/>
    <mergeCell ref="F168:G168"/>
    <mergeCell ref="A169:B169"/>
    <mergeCell ref="F169:G169"/>
    <mergeCell ref="A170:G170"/>
    <mergeCell ref="A171:H171"/>
    <mergeCell ref="A172:G172"/>
    <mergeCell ref="A173:H173"/>
    <mergeCell ref="A174:G174"/>
  </mergeCells>
  <pageMargins left="0.7" right="0.7" top="0.75" bottom="0.75" header="0.3" footer="0.3"/>
  <pageSetup paperSize="9" orientation="landscape" r:id="rId1"/>
  <ignoredErrors>
    <ignoredError sqref="E13 G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asilveira</cp:lastModifiedBy>
  <cp:lastPrinted>2021-08-02T05:57:30Z</cp:lastPrinted>
  <dcterms:created xsi:type="dcterms:W3CDTF">2021-07-30T11:32:38Z</dcterms:created>
  <dcterms:modified xsi:type="dcterms:W3CDTF">2022-11-16T18:56:11Z</dcterms:modified>
</cp:coreProperties>
</file>