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4\dados\licitacoes\DOCUMENTOS - LICITAÇÕES E CONTRATOS\LICITACOES\PREGÃO ELETRÔNICO\PE_2022\PE048_TransporteSaude_SRP\"/>
    </mc:Choice>
  </mc:AlternateContent>
  <bookViews>
    <workbookView xWindow="0" yWindow="0" windowWidth="24000" windowHeight="9030"/>
  </bookViews>
  <sheets>
    <sheet name="GRUPO 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1" l="1"/>
  <c r="F45" i="1"/>
  <c r="E102" i="1" l="1"/>
  <c r="D118" i="1"/>
  <c r="F118" i="1" s="1"/>
  <c r="F109" i="1"/>
  <c r="F107" i="1"/>
  <c r="F105" i="1"/>
  <c r="F97" i="1"/>
  <c r="G98" i="1" s="1"/>
  <c r="G14" i="1"/>
  <c r="E14" i="1"/>
  <c r="C14" i="1"/>
  <c r="G77" i="1"/>
  <c r="F64" i="1"/>
  <c r="G65" i="1" s="1"/>
  <c r="D60" i="1"/>
  <c r="F60" i="1" s="1"/>
  <c r="G61" i="1" s="1"/>
  <c r="F126" i="1"/>
  <c r="F127" i="1"/>
  <c r="H128" i="1" s="1"/>
  <c r="E112" i="1"/>
  <c r="F111" i="1"/>
  <c r="F103" i="1"/>
  <c r="F51" i="1"/>
  <c r="F52" i="1" s="1"/>
  <c r="F53" i="1" s="1"/>
  <c r="G54" i="1" s="1"/>
  <c r="F46" i="1"/>
  <c r="F47" i="1" s="1"/>
  <c r="F48" i="1" s="1"/>
  <c r="G49" i="1" s="1"/>
  <c r="G37" i="1"/>
  <c r="F125" i="1"/>
  <c r="F117" i="1"/>
  <c r="F116" i="1"/>
  <c r="F123" i="1"/>
  <c r="F137" i="1"/>
  <c r="F136" i="1"/>
  <c r="F135" i="1"/>
  <c r="F134" i="1"/>
  <c r="F133" i="1"/>
  <c r="G88" i="1"/>
  <c r="C15" i="1" s="1"/>
  <c r="F119" i="1" l="1"/>
  <c r="H120" i="1" s="1"/>
  <c r="H138" i="1"/>
  <c r="H140" i="1" s="1"/>
  <c r="I140" i="1" s="1"/>
  <c r="H77" i="1"/>
  <c r="I120" i="1"/>
  <c r="H98" i="1"/>
  <c r="I128" i="1"/>
  <c r="H88" i="1"/>
  <c r="C100" i="1"/>
  <c r="E153" i="1"/>
  <c r="E187" i="1"/>
  <c r="F165" i="1"/>
  <c r="C11" i="1"/>
  <c r="E11" i="1"/>
  <c r="H49" i="1"/>
  <c r="E10" i="1"/>
  <c r="C10" i="1"/>
  <c r="G12" i="1"/>
  <c r="E12" i="1"/>
  <c r="G67" i="1"/>
  <c r="G68" i="1"/>
  <c r="H54" i="1"/>
  <c r="G10" i="1"/>
  <c r="C16" i="1"/>
  <c r="E16" i="1"/>
  <c r="G16" i="1"/>
  <c r="F112" i="1"/>
  <c r="G113" i="1" s="1"/>
  <c r="H113" i="1" s="1"/>
  <c r="C12" i="1"/>
  <c r="H65" i="1"/>
  <c r="H68" i="1"/>
  <c r="G11" i="1"/>
  <c r="G9" i="1" s="1"/>
  <c r="H61" i="1"/>
  <c r="I138" i="1" l="1"/>
  <c r="H130" i="1"/>
  <c r="H142" i="1" s="1"/>
  <c r="E9" i="1"/>
  <c r="H143" i="1"/>
  <c r="E171" i="1" s="1"/>
  <c r="F171" i="1" s="1"/>
  <c r="H172" i="1" s="1"/>
  <c r="C9" i="1"/>
  <c r="G17" i="1"/>
  <c r="G13" i="1" s="1"/>
  <c r="G24" i="1" s="1"/>
  <c r="H9" i="1" s="1"/>
  <c r="E17" i="1"/>
  <c r="E13" i="1" s="1"/>
  <c r="E24" i="1" s="1"/>
  <c r="F10" i="1" s="1"/>
  <c r="C17" i="1"/>
  <c r="C13" i="1" s="1"/>
  <c r="I130" i="1"/>
  <c r="H67" i="1"/>
  <c r="H23" i="1" l="1"/>
  <c r="H20" i="1"/>
  <c r="H19" i="1"/>
  <c r="H18" i="1"/>
  <c r="H12" i="1"/>
  <c r="H17" i="1"/>
  <c r="H11" i="1"/>
  <c r="H16" i="1"/>
  <c r="H13" i="1"/>
  <c r="H15" i="1"/>
  <c r="H14" i="1"/>
  <c r="G25" i="1"/>
  <c r="H10" i="1"/>
  <c r="I143" i="1"/>
  <c r="E25" i="1"/>
  <c r="F16" i="1"/>
  <c r="F13" i="1"/>
  <c r="F15" i="1"/>
  <c r="F12" i="1"/>
  <c r="F14" i="1"/>
  <c r="F20" i="1"/>
  <c r="F22" i="1"/>
  <c r="F19" i="1"/>
  <c r="F18" i="1"/>
  <c r="F17" i="1"/>
  <c r="F11" i="1"/>
  <c r="C24" i="1"/>
  <c r="F9" i="1"/>
  <c r="I172" i="1"/>
  <c r="H174" i="1"/>
  <c r="I142" i="1"/>
  <c r="E158" i="1"/>
  <c r="F158" i="1" s="1"/>
  <c r="H159" i="1" s="1"/>
  <c r="E146" i="1"/>
  <c r="F146" i="1" s="1"/>
  <c r="H147" i="1" s="1"/>
  <c r="H24" i="1" l="1"/>
  <c r="F24" i="1"/>
  <c r="C25" i="1"/>
  <c r="D17" i="1"/>
  <c r="D13" i="1"/>
  <c r="D16" i="1"/>
  <c r="D14" i="1"/>
  <c r="D15" i="1"/>
  <c r="D21" i="1"/>
  <c r="D12" i="1"/>
  <c r="D20" i="1"/>
  <c r="D19" i="1"/>
  <c r="D18" i="1"/>
  <c r="D11" i="1"/>
  <c r="D10" i="1"/>
  <c r="D9" i="1"/>
  <c r="H149" i="1"/>
  <c r="I147" i="1"/>
  <c r="I174" i="1"/>
  <c r="H176" i="1"/>
  <c r="I159" i="1"/>
  <c r="H161" i="1"/>
  <c r="D24" i="1" l="1"/>
  <c r="I161" i="1"/>
  <c r="E182" i="1"/>
  <c r="F182" i="1" s="1"/>
  <c r="H183" i="1" s="1"/>
  <c r="I176" i="1"/>
  <c r="I149" i="1"/>
  <c r="I151" i="1" l="1"/>
  <c r="H155" i="1"/>
  <c r="I163" i="1"/>
  <c r="H167" i="1"/>
  <c r="I183" i="1"/>
  <c r="I185" i="1" l="1"/>
  <c r="H189" i="1"/>
</calcChain>
</file>

<file path=xl/sharedStrings.xml><?xml version="1.0" encoding="utf-8"?>
<sst xmlns="http://schemas.openxmlformats.org/spreadsheetml/2006/main" count="318" uniqueCount="185">
  <si>
    <r>
      <rPr>
        <b/>
        <sz val="13"/>
        <rFont val="Arial"/>
        <family val="2"/>
      </rPr>
      <t>PLANILHA DE COMPOSIÇÃO DE CUSTOS E FORMAÇÃO DE PREÇO</t>
    </r>
  </si>
  <si>
    <r>
      <rPr>
        <b/>
        <sz val="9.5"/>
        <rFont val="Arial"/>
        <family val="2"/>
      </rPr>
      <t>GRUPO A - Identificação</t>
    </r>
  </si>
  <si>
    <r>
      <rPr>
        <b/>
        <sz val="8"/>
        <rFont val="Arial"/>
        <family val="2"/>
      </rPr>
      <t>Nº do processo:</t>
    </r>
  </si>
  <si>
    <r>
      <rPr>
        <b/>
        <sz val="8"/>
        <rFont val="Arial"/>
        <family val="2"/>
      </rPr>
      <t>Nº Licitação:</t>
    </r>
  </si>
  <si>
    <r>
      <rPr>
        <b/>
        <sz val="8"/>
        <rFont val="Arial"/>
        <family val="2"/>
      </rPr>
      <t>Data:</t>
    </r>
  </si>
  <si>
    <r>
      <rPr>
        <b/>
        <sz val="11.5"/>
        <rFont val="Arial"/>
        <family val="2"/>
      </rPr>
      <t>Veículo:</t>
    </r>
  </si>
  <si>
    <r>
      <rPr>
        <b/>
        <sz val="11.5"/>
        <rFont val="Arial"/>
        <family val="2"/>
      </rPr>
      <t>Van com 15 lugares</t>
    </r>
  </si>
  <si>
    <r>
      <rPr>
        <b/>
        <sz val="11.5"/>
        <rFont val="Arial"/>
        <family val="2"/>
      </rPr>
      <t>Serviço:</t>
    </r>
  </si>
  <si>
    <r>
      <rPr>
        <b/>
        <sz val="9.5"/>
        <rFont val="Arial"/>
        <family val="2"/>
      </rPr>
      <t>GRUPO B - Orçamento Sintético</t>
    </r>
  </si>
  <si>
    <r>
      <rPr>
        <b/>
        <sz val="9.5"/>
        <rFont val="Arial"/>
        <family val="2"/>
      </rPr>
      <t>Formas de Tributação</t>
    </r>
  </si>
  <si>
    <r>
      <rPr>
        <b/>
        <sz val="8"/>
        <rFont val="Arial"/>
        <family val="2"/>
      </rPr>
      <t>LUCRO REAL</t>
    </r>
  </si>
  <si>
    <r>
      <rPr>
        <b/>
        <sz val="8"/>
        <rFont val="Arial"/>
        <family val="2"/>
      </rPr>
      <t>LUCRO PRESUMIDO</t>
    </r>
  </si>
  <si>
    <r>
      <rPr>
        <b/>
        <sz val="8"/>
        <rFont val="Arial"/>
        <family val="2"/>
      </rPr>
      <t>SIMPLES NAC.</t>
    </r>
  </si>
  <si>
    <r>
      <rPr>
        <b/>
        <sz val="8"/>
        <rFont val="Arial"/>
        <family val="2"/>
      </rPr>
      <t>Descrição do Item</t>
    </r>
  </si>
  <si>
    <r>
      <rPr>
        <b/>
        <sz val="8"/>
        <rFont val="Arial"/>
        <family val="2"/>
      </rPr>
      <t xml:space="preserve">Custo
</t>
    </r>
    <r>
      <rPr>
        <b/>
        <sz val="8"/>
        <rFont val="Arial"/>
        <family val="2"/>
      </rPr>
      <t>(R$/mês)</t>
    </r>
  </si>
  <si>
    <r>
      <rPr>
        <b/>
        <sz val="8"/>
        <rFont val="Arial"/>
        <family val="2"/>
      </rPr>
      <t>AV %</t>
    </r>
  </si>
  <si>
    <r>
      <rPr>
        <b/>
        <sz val="8"/>
        <rFont val="Arial"/>
        <family val="2"/>
      </rPr>
      <t>1. Mão-de-obra</t>
    </r>
  </si>
  <si>
    <r>
      <rPr>
        <sz val="7.5"/>
        <rFont val="Arial MT"/>
        <family val="2"/>
      </rPr>
      <t>1.1. Motorista</t>
    </r>
  </si>
  <si>
    <r>
      <rPr>
        <sz val="8"/>
        <rFont val="Arial MT"/>
        <family val="2"/>
      </rPr>
      <t>1.2. Vale Transporte</t>
    </r>
  </si>
  <si>
    <r>
      <rPr>
        <sz val="8"/>
        <rFont val="Arial MT"/>
        <family val="2"/>
      </rPr>
      <t>1.3. Vale-refeição (diário)</t>
    </r>
  </si>
  <si>
    <r>
      <rPr>
        <b/>
        <sz val="8"/>
        <rFont val="Arial"/>
        <family val="2"/>
      </rPr>
      <t>2. Veículos</t>
    </r>
  </si>
  <si>
    <r>
      <rPr>
        <sz val="8"/>
        <rFont val="Arial MT"/>
        <family val="2"/>
      </rPr>
      <t>2.1 Depreciação</t>
    </r>
  </si>
  <si>
    <r>
      <rPr>
        <sz val="8"/>
        <rFont val="Arial MT"/>
        <family val="2"/>
      </rPr>
      <t>2.2 Remuneração do Capital</t>
    </r>
  </si>
  <si>
    <r>
      <rPr>
        <sz val="8"/>
        <rFont val="Arial MT"/>
        <family val="2"/>
      </rPr>
      <t>2.3. Impostos e Seguros</t>
    </r>
  </si>
  <si>
    <r>
      <rPr>
        <sz val="8"/>
        <rFont val="Arial MT"/>
        <family val="2"/>
      </rPr>
      <t>2.4. Consumos</t>
    </r>
  </si>
  <si>
    <r>
      <rPr>
        <sz val="8"/>
        <rFont val="Arial MT"/>
        <family val="2"/>
      </rPr>
      <t>2.5. Manutenção</t>
    </r>
  </si>
  <si>
    <r>
      <rPr>
        <sz val="8"/>
        <rFont val="Arial MT"/>
        <family val="2"/>
      </rPr>
      <t>2.6. Pneus</t>
    </r>
  </si>
  <si>
    <r>
      <rPr>
        <b/>
        <sz val="8"/>
        <rFont val="Arial"/>
        <family val="2"/>
      </rPr>
      <t>3. Ferramentas e Materiais de Consumo</t>
    </r>
  </si>
  <si>
    <r>
      <rPr>
        <b/>
        <sz val="7.5"/>
        <rFont val="Arial"/>
        <family val="2"/>
      </rPr>
      <t>4. Benefícios e Desp. Ind. - BDI - LUCRO REAL</t>
    </r>
  </si>
  <si>
    <r>
      <rPr>
        <b/>
        <sz val="7.5"/>
        <rFont val="Arial"/>
        <family val="2"/>
      </rPr>
      <t>5. Benefícios e Desp. Ind. - BDI - LUCRO PRESUMIDO</t>
    </r>
  </si>
  <si>
    <r>
      <rPr>
        <b/>
        <sz val="7.5"/>
        <rFont val="Arial"/>
        <family val="2"/>
      </rPr>
      <t>6. Benef. Desp. Ind. + Impostos - SIMPLES NACIONAL</t>
    </r>
  </si>
  <si>
    <r>
      <rPr>
        <b/>
        <sz val="8"/>
        <rFont val="Arial"/>
        <family val="2"/>
      </rPr>
      <t>PREÇO TOTAL MÊS (R$/Mês)</t>
    </r>
  </si>
  <si>
    <r>
      <rPr>
        <b/>
        <sz val="8"/>
        <rFont val="Arial"/>
        <family val="2"/>
      </rPr>
      <t>PREÇO POR QUILOMETRO (R$/Km)</t>
    </r>
  </si>
  <si>
    <r>
      <rPr>
        <b/>
        <sz val="9.5"/>
        <rFont val="Arial"/>
        <family val="2"/>
      </rPr>
      <t>GRUPO C - Informações sobre</t>
    </r>
  </si>
  <si>
    <r>
      <rPr>
        <b/>
        <sz val="8"/>
        <rFont val="Arial"/>
        <family val="2"/>
      </rPr>
      <t>C1- Mão-de-obra</t>
    </r>
  </si>
  <si>
    <r>
      <rPr>
        <b/>
        <sz val="8"/>
        <rFont val="Arial"/>
        <family val="2"/>
      </rPr>
      <t>Quantidade</t>
    </r>
  </si>
  <si>
    <r>
      <rPr>
        <b/>
        <sz val="8"/>
        <rFont val="Arial"/>
        <family val="2"/>
      </rPr>
      <t>R$ / mês</t>
    </r>
  </si>
  <si>
    <r>
      <rPr>
        <sz val="8"/>
        <rFont val="Arial MT"/>
        <family val="2"/>
      </rPr>
      <t>Motorista</t>
    </r>
  </si>
  <si>
    <r>
      <rPr>
        <b/>
        <sz val="8"/>
        <rFont val="Arial"/>
        <family val="2"/>
      </rPr>
      <t>Total de mão-de-obra (postos de trabalho)</t>
    </r>
  </si>
  <si>
    <r>
      <rPr>
        <b/>
        <sz val="8"/>
        <rFont val="Arial"/>
        <family val="2"/>
      </rPr>
      <t>C2- Veículos</t>
    </r>
  </si>
  <si>
    <r>
      <rPr>
        <b/>
        <sz val="8"/>
        <rFont val="Arial"/>
        <family val="2"/>
      </rPr>
      <t>Vida útil do Veículo</t>
    </r>
  </si>
  <si>
    <r>
      <rPr>
        <b/>
        <sz val="8"/>
        <rFont val="Arial"/>
        <family val="2"/>
      </rPr>
      <t>Taxade depreciação</t>
    </r>
  </si>
  <si>
    <r>
      <rPr>
        <b/>
        <sz val="8"/>
        <rFont val="Arial"/>
        <family val="2"/>
      </rPr>
      <t>Capacidade (Lugares)</t>
    </r>
  </si>
  <si>
    <r>
      <rPr>
        <b/>
        <sz val="8"/>
        <rFont val="Arial"/>
        <family val="2"/>
      </rPr>
      <t>Valor (R$)</t>
    </r>
  </si>
  <si>
    <r>
      <rPr>
        <sz val="8"/>
        <rFont val="Arial MT"/>
        <family val="2"/>
      </rPr>
      <t>Dados do veículo</t>
    </r>
  </si>
  <si>
    <r>
      <rPr>
        <sz val="8"/>
        <rFont val="Arial MT"/>
        <family val="2"/>
      </rPr>
      <t>Consumo médio (Km / litro) e Valor do litro (R$)</t>
    </r>
  </si>
  <si>
    <r>
      <rPr>
        <b/>
        <sz val="8"/>
        <rFont val="Arial"/>
        <family val="2"/>
      </rPr>
      <t>C3- Distâncias</t>
    </r>
  </si>
  <si>
    <r>
      <rPr>
        <b/>
        <sz val="8"/>
        <rFont val="Arial"/>
        <family val="2"/>
      </rPr>
      <t>Unidade</t>
    </r>
  </si>
  <si>
    <r>
      <rPr>
        <b/>
        <sz val="8"/>
        <rFont val="Arial"/>
        <family val="2"/>
      </rPr>
      <t>Km por dia</t>
    </r>
  </si>
  <si>
    <r>
      <rPr>
        <b/>
        <sz val="8"/>
        <rFont val="Arial"/>
        <family val="2"/>
      </rPr>
      <t>Km por mês</t>
    </r>
  </si>
  <si>
    <r>
      <rPr>
        <sz val="8"/>
        <rFont val="Arial MT"/>
        <family val="2"/>
      </rPr>
      <t>Distância percorrida</t>
    </r>
  </si>
  <si>
    <r>
      <rPr>
        <sz val="8"/>
        <rFont val="Arial MT"/>
        <family val="2"/>
      </rPr>
      <t>Km</t>
    </r>
  </si>
  <si>
    <r>
      <rPr>
        <sz val="8"/>
        <rFont val="Arial MT"/>
        <family val="2"/>
      </rPr>
      <t>Dias rodados por mês</t>
    </r>
  </si>
  <si>
    <r>
      <rPr>
        <sz val="8"/>
        <rFont val="Arial MT"/>
        <family val="2"/>
      </rPr>
      <t>Dias</t>
    </r>
  </si>
  <si>
    <r>
      <rPr>
        <b/>
        <sz val="9.5"/>
        <rFont val="Arial"/>
        <family val="2"/>
      </rPr>
      <t>CÁLCULOS (itenização numérica)</t>
    </r>
  </si>
  <si>
    <r>
      <rPr>
        <b/>
        <sz val="8"/>
        <rFont val="Arial"/>
        <family val="2"/>
      </rPr>
      <t>1.1. Motorista - EMPRESA LUCRO REAL E PRESUMIDO</t>
    </r>
  </si>
  <si>
    <r>
      <rPr>
        <b/>
        <sz val="7.5"/>
        <rFont val="Arial"/>
        <family val="2"/>
      </rPr>
      <t>Discriminação</t>
    </r>
  </si>
  <si>
    <r>
      <rPr>
        <b/>
        <sz val="7.5"/>
        <rFont val="Arial"/>
        <family val="2"/>
      </rPr>
      <t>Unidade</t>
    </r>
  </si>
  <si>
    <r>
      <rPr>
        <b/>
        <sz val="7.5"/>
        <rFont val="Arial"/>
        <family val="2"/>
      </rPr>
      <t>Quantidade</t>
    </r>
  </si>
  <si>
    <r>
      <rPr>
        <b/>
        <sz val="7.5"/>
        <rFont val="Arial"/>
        <family val="2"/>
      </rPr>
      <t>Custo unitário</t>
    </r>
  </si>
  <si>
    <r>
      <rPr>
        <b/>
        <sz val="7.5"/>
        <rFont val="Arial"/>
        <family val="2"/>
      </rPr>
      <t>Subtotal</t>
    </r>
  </si>
  <si>
    <r>
      <rPr>
        <b/>
        <sz val="7.5"/>
        <rFont val="Arial"/>
        <family val="2"/>
      </rPr>
      <t>Total (R$)</t>
    </r>
  </si>
  <si>
    <r>
      <rPr>
        <b/>
        <sz val="7.5"/>
        <rFont val="Arial"/>
        <family val="2"/>
      </rPr>
      <t>R$/Km</t>
    </r>
  </si>
  <si>
    <r>
      <rPr>
        <sz val="8"/>
        <rFont val="Arial MT"/>
        <family val="2"/>
      </rPr>
      <t>Piso da categoria</t>
    </r>
  </si>
  <si>
    <r>
      <rPr>
        <sz val="8"/>
        <rFont val="Arial MT"/>
        <family val="2"/>
      </rPr>
      <t>mês</t>
    </r>
  </si>
  <si>
    <r>
      <rPr>
        <b/>
        <sz val="8"/>
        <rFont val="Arial"/>
        <family val="2"/>
      </rPr>
      <t>Soma</t>
    </r>
  </si>
  <si>
    <r>
      <rPr>
        <sz val="8"/>
        <rFont val="Arial MT"/>
        <family val="2"/>
      </rPr>
      <t>Encargos Sociais</t>
    </r>
  </si>
  <si>
    <r>
      <rPr>
        <sz val="8"/>
        <rFont val="Arial MT"/>
        <family val="2"/>
      </rPr>
      <t>%</t>
    </r>
  </si>
  <si>
    <r>
      <rPr>
        <b/>
        <sz val="8"/>
        <rFont val="Arial"/>
        <family val="2"/>
      </rPr>
      <t>Total por Motorista</t>
    </r>
  </si>
  <si>
    <r>
      <rPr>
        <sz val="8"/>
        <rFont val="Arial MT"/>
        <family val="2"/>
      </rPr>
      <t>Total do Efetivo</t>
    </r>
  </si>
  <si>
    <r>
      <rPr>
        <sz val="8"/>
        <rFont val="Arial MT"/>
        <family val="2"/>
      </rPr>
      <t>homem</t>
    </r>
  </si>
  <si>
    <r>
      <rPr>
        <b/>
        <sz val="8"/>
        <rFont val="Arial"/>
        <family val="2"/>
      </rPr>
      <t>1.1.1- Motorista - EMPRESA SIMPLES NACIONAL</t>
    </r>
  </si>
  <si>
    <r>
      <rPr>
        <b/>
        <sz val="8"/>
        <rFont val="Arial"/>
        <family val="2"/>
      </rPr>
      <t>1.2. Vale Transporte</t>
    </r>
  </si>
  <si>
    <r>
      <rPr>
        <sz val="8"/>
        <rFont val="Arial MT"/>
        <family val="2"/>
      </rPr>
      <t>Vale Transporte</t>
    </r>
  </si>
  <si>
    <r>
      <rPr>
        <sz val="8"/>
        <rFont val="Arial MT"/>
        <family val="2"/>
      </rPr>
      <t>R$</t>
    </r>
  </si>
  <si>
    <r>
      <rPr>
        <sz val="8"/>
        <rFont val="Arial MT"/>
        <family val="2"/>
      </rPr>
      <t>Dias Trabalhados por mês</t>
    </r>
  </si>
  <si>
    <r>
      <rPr>
        <sz val="8"/>
        <rFont val="Arial MT"/>
        <family val="2"/>
      </rPr>
      <t>dia</t>
    </r>
  </si>
  <si>
    <r>
      <rPr>
        <sz val="8"/>
        <rFont val="Arial MT"/>
        <family val="2"/>
      </rPr>
      <t>Motorista (Vlr líq. desc. 6,% s/piso sal.)</t>
    </r>
  </si>
  <si>
    <r>
      <rPr>
        <sz val="8"/>
        <rFont val="Arial MT"/>
        <family val="2"/>
      </rPr>
      <t>vale</t>
    </r>
  </si>
  <si>
    <r>
      <rPr>
        <b/>
        <sz val="8"/>
        <rFont val="Arial"/>
        <family val="2"/>
      </rPr>
      <t>1.3. Vale-refeição (diário)</t>
    </r>
  </si>
  <si>
    <r>
      <rPr>
        <sz val="8"/>
        <rFont val="Arial MT"/>
        <family val="2"/>
      </rPr>
      <t>Motorista (Café e Almoço)</t>
    </r>
  </si>
  <si>
    <r>
      <rPr>
        <sz val="8"/>
        <rFont val="Arial MT"/>
        <family val="2"/>
      </rPr>
      <t>unidade</t>
    </r>
  </si>
  <si>
    <r>
      <rPr>
        <b/>
        <sz val="8"/>
        <rFont val="Arial"/>
        <family val="2"/>
      </rPr>
      <t>Custo Mensal com Mão-de-obra (R$/mês) - LUCRO REAL E PRESUMIDO</t>
    </r>
  </si>
  <si>
    <r>
      <rPr>
        <b/>
        <sz val="8"/>
        <rFont val="Arial"/>
        <family val="2"/>
      </rPr>
      <t>Custo Mensal com Mão-de-obra (R$/mês) - SIMPLES NACIONAL</t>
    </r>
  </si>
  <si>
    <r>
      <rPr>
        <b/>
        <sz val="8"/>
        <rFont val="Arial"/>
        <family val="2"/>
      </rPr>
      <t>2.1 Depreciação</t>
    </r>
  </si>
  <si>
    <r>
      <rPr>
        <sz val="8"/>
        <rFont val="Arial MT"/>
        <family val="2"/>
      </rPr>
      <t>Custo de aquisição do veículo</t>
    </r>
  </si>
  <si>
    <r>
      <rPr>
        <sz val="8"/>
        <rFont val="Arial MT"/>
        <family val="2"/>
      </rPr>
      <t>Vida útil do veículo</t>
    </r>
  </si>
  <si>
    <r>
      <rPr>
        <sz val="8"/>
        <rFont val="Arial MT"/>
        <family val="2"/>
      </rPr>
      <t>anos</t>
    </r>
  </si>
  <si>
    <r>
      <rPr>
        <sz val="8"/>
        <rFont val="Arial MT"/>
        <family val="2"/>
      </rPr>
      <t>Depreciação do veículo</t>
    </r>
  </si>
  <si>
    <r>
      <rPr>
        <b/>
        <sz val="8"/>
        <rFont val="Arial"/>
        <family val="2"/>
      </rPr>
      <t>Depreciação mensal veículos</t>
    </r>
  </si>
  <si>
    <r>
      <rPr>
        <b/>
        <sz val="8"/>
        <rFont val="Arial"/>
        <family val="2"/>
      </rPr>
      <t>mês</t>
    </r>
  </si>
  <si>
    <r>
      <rPr>
        <b/>
        <sz val="8"/>
        <rFont val="Arial"/>
        <family val="2"/>
      </rPr>
      <t>Total da frota</t>
    </r>
  </si>
  <si>
    <r>
      <rPr>
        <b/>
        <sz val="8"/>
        <rFont val="Arial"/>
        <family val="2"/>
      </rPr>
      <t>unidade</t>
    </r>
  </si>
  <si>
    <r>
      <rPr>
        <b/>
        <sz val="8"/>
        <rFont val="Arial"/>
        <family val="2"/>
      </rPr>
      <t>2.2 Remuneração do Capital</t>
    </r>
  </si>
  <si>
    <r>
      <rPr>
        <sz val="8"/>
        <rFont val="Arial MT"/>
        <family val="2"/>
      </rPr>
      <t>Custo do veículo</t>
    </r>
  </si>
  <si>
    <r>
      <rPr>
        <sz val="8"/>
        <rFont val="Arial MT"/>
        <family val="2"/>
      </rPr>
      <t>Taxa de juros anual nominal</t>
    </r>
  </si>
  <si>
    <r>
      <rPr>
        <sz val="8"/>
        <rFont val="Arial MT"/>
        <family val="2"/>
      </rPr>
      <t>Valor do veículo proposto (Vo)</t>
    </r>
  </si>
  <si>
    <r>
      <rPr>
        <sz val="8"/>
        <rFont val="Arial MT"/>
        <family val="2"/>
      </rPr>
      <t>Valor residual do veículo proposto (Vr)</t>
    </r>
  </si>
  <si>
    <r>
      <rPr>
        <sz val="8"/>
        <rFont val="Arial MT"/>
        <family val="2"/>
      </rPr>
      <t>Investimento médio total do veículo</t>
    </r>
  </si>
  <si>
    <r>
      <rPr>
        <b/>
        <sz val="8"/>
        <rFont val="Arial"/>
        <family val="2"/>
      </rPr>
      <t>Remuneração mensal de capital do veículo</t>
    </r>
  </si>
  <si>
    <r>
      <rPr>
        <b/>
        <sz val="8"/>
        <rFont val="Arial"/>
        <family val="2"/>
      </rPr>
      <t>R$</t>
    </r>
  </si>
  <si>
    <r>
      <rPr>
        <b/>
        <sz val="8"/>
        <rFont val="Arial"/>
        <family val="2"/>
      </rPr>
      <t>Total por veículo</t>
    </r>
  </si>
  <si>
    <r>
      <rPr>
        <b/>
        <sz val="8"/>
        <rFont val="Arial"/>
        <family val="2"/>
      </rPr>
      <t>2.3. Impostos e Seguros</t>
    </r>
  </si>
  <si>
    <r>
      <rPr>
        <sz val="8"/>
        <rFont val="Arial MT"/>
        <family val="2"/>
      </rPr>
      <t>IPVA</t>
    </r>
  </si>
  <si>
    <r>
      <rPr>
        <sz val="8"/>
        <rFont val="Arial MT"/>
        <family val="2"/>
      </rPr>
      <t>Licenciamento</t>
    </r>
  </si>
  <si>
    <r>
      <rPr>
        <sz val="8"/>
        <rFont val="Arial MT"/>
        <family val="2"/>
      </rPr>
      <t>Seguro contra terceiros</t>
    </r>
  </si>
  <si>
    <r>
      <rPr>
        <sz val="8"/>
        <rFont val="Arial MT"/>
        <family val="2"/>
      </rPr>
      <t>Seguro contra acidentes</t>
    </r>
  </si>
  <si>
    <r>
      <rPr>
        <sz val="8"/>
        <rFont val="Arial MT"/>
        <family val="2"/>
      </rPr>
      <t>Aferição do tacógrafo digital</t>
    </r>
  </si>
  <si>
    <r>
      <rPr>
        <sz val="8"/>
        <rFont val="Arial MT"/>
        <family val="2"/>
      </rPr>
      <t>Vistorias Técnicas</t>
    </r>
  </si>
  <si>
    <r>
      <rPr>
        <b/>
        <sz val="8"/>
        <rFont val="Arial"/>
        <family val="2"/>
      </rPr>
      <t>Impostos e seguros mensais</t>
    </r>
  </si>
  <si>
    <r>
      <rPr>
        <b/>
        <sz val="8"/>
        <rFont val="Arial"/>
        <family val="2"/>
      </rPr>
      <t>2.4. Consumos</t>
    </r>
  </si>
  <si>
    <r>
      <rPr>
        <b/>
        <sz val="8"/>
        <rFont val="Arial"/>
        <family val="2"/>
      </rPr>
      <t>Quilometragem mensal</t>
    </r>
  </si>
  <si>
    <r>
      <rPr>
        <b/>
        <sz val="7.5"/>
        <rFont val="Arial"/>
        <family val="2"/>
      </rPr>
      <t>Consumo</t>
    </r>
  </si>
  <si>
    <r>
      <rPr>
        <sz val="8"/>
        <rFont val="Arial MT"/>
        <family val="2"/>
      </rPr>
      <t>Custo de óleo diesel / km rodado</t>
    </r>
  </si>
  <si>
    <r>
      <rPr>
        <sz val="8"/>
        <rFont val="Arial MT"/>
        <family val="2"/>
      </rPr>
      <t>km/l</t>
    </r>
  </si>
  <si>
    <r>
      <rPr>
        <sz val="8"/>
        <rFont val="Arial MT"/>
        <family val="2"/>
      </rPr>
      <t>Custo mensal com óleo diesel</t>
    </r>
  </si>
  <si>
    <r>
      <rPr>
        <sz val="8"/>
        <rFont val="Arial MT"/>
        <family val="2"/>
      </rPr>
      <t>km</t>
    </r>
  </si>
  <si>
    <r>
      <rPr>
        <sz val="8"/>
        <rFont val="Arial MT"/>
        <family val="2"/>
      </rPr>
      <t>Custo de óleo do motor /10.000 km rodados</t>
    </r>
  </si>
  <si>
    <r>
      <rPr>
        <sz val="8"/>
        <rFont val="Arial MT"/>
        <family val="2"/>
      </rPr>
      <t>l/10.000 km</t>
    </r>
  </si>
  <si>
    <r>
      <rPr>
        <sz val="8"/>
        <rFont val="Arial MT"/>
        <family val="2"/>
      </rPr>
      <t>Custo mensal com óleo do motor</t>
    </r>
  </si>
  <si>
    <r>
      <rPr>
        <sz val="8"/>
        <rFont val="Arial MT"/>
        <family val="2"/>
      </rPr>
      <t>Custo de óleo da transmissão /100.000 km</t>
    </r>
  </si>
  <si>
    <r>
      <rPr>
        <sz val="8"/>
        <rFont val="Arial MT"/>
        <family val="2"/>
      </rPr>
      <t>l/100.000 km</t>
    </r>
  </si>
  <si>
    <r>
      <rPr>
        <sz val="8"/>
        <rFont val="Arial MT"/>
        <family val="2"/>
      </rPr>
      <t>Custo mensal com óleo da transmissão</t>
    </r>
  </si>
  <si>
    <r>
      <rPr>
        <sz val="8"/>
        <rFont val="Arial MT"/>
        <family val="2"/>
      </rPr>
      <t>Custo de óleo hidráulico / 80.000 km</t>
    </r>
  </si>
  <si>
    <r>
      <rPr>
        <sz val="8"/>
        <rFont val="Arial MT"/>
        <family val="2"/>
      </rPr>
      <t>l/80.000 km</t>
    </r>
  </si>
  <si>
    <r>
      <rPr>
        <sz val="8"/>
        <rFont val="Arial MT"/>
        <family val="2"/>
      </rPr>
      <t>Custo mensal com óleo hidráulico</t>
    </r>
  </si>
  <si>
    <r>
      <rPr>
        <sz val="8"/>
        <rFont val="Arial MT"/>
        <family val="2"/>
      </rPr>
      <t>Custo de graxa /10.000 km rodados</t>
    </r>
  </si>
  <si>
    <r>
      <rPr>
        <sz val="8"/>
        <rFont val="Arial MT"/>
        <family val="2"/>
      </rPr>
      <t>kg/10.000 km</t>
    </r>
  </si>
  <si>
    <r>
      <rPr>
        <sz val="8"/>
        <rFont val="Arial MT"/>
        <family val="2"/>
      </rPr>
      <t>Custo mensal com graxa</t>
    </r>
  </si>
  <si>
    <r>
      <rPr>
        <b/>
        <sz val="8"/>
        <rFont val="Arial"/>
        <family val="2"/>
      </rPr>
      <t>Custo com consumos/km rodado</t>
    </r>
  </si>
  <si>
    <r>
      <rPr>
        <b/>
        <sz val="8"/>
        <rFont val="Arial"/>
        <family val="2"/>
      </rPr>
      <t>R$/km rodado</t>
    </r>
  </si>
  <si>
    <r>
      <rPr>
        <b/>
        <sz val="8"/>
        <rFont val="Arial"/>
        <family val="2"/>
      </rPr>
      <t>2.5. Manutenção</t>
    </r>
  </si>
  <si>
    <r>
      <rPr>
        <sz val="8"/>
        <rFont val="Arial MT"/>
        <family val="2"/>
      </rPr>
      <t>Custo de manutenção do veículo</t>
    </r>
  </si>
  <si>
    <r>
      <rPr>
        <sz val="8"/>
        <rFont val="Arial MT"/>
        <family val="2"/>
      </rPr>
      <t>R$/km rodado</t>
    </r>
  </si>
  <si>
    <r>
      <rPr>
        <sz val="8"/>
        <rFont val="Arial MT"/>
        <family val="2"/>
      </rPr>
      <t>Custo com lavagens</t>
    </r>
  </si>
  <si>
    <r>
      <rPr>
        <sz val="8"/>
        <rFont val="Arial MT"/>
        <family val="2"/>
      </rPr>
      <t>Mês</t>
    </r>
  </si>
  <si>
    <r>
      <rPr>
        <sz val="8"/>
        <rFont val="Arial MT"/>
        <family val="2"/>
      </rPr>
      <t>Custo com pedágios</t>
    </r>
  </si>
  <si>
    <r>
      <rPr>
        <b/>
        <sz val="8"/>
        <rFont val="Arial"/>
        <family val="2"/>
      </rPr>
      <t>Custo com manutenção e lavagens</t>
    </r>
  </si>
  <si>
    <r>
      <rPr>
        <sz val="8"/>
        <rFont val="Arial MT"/>
        <family val="2"/>
      </rPr>
      <t>R$/Mês</t>
    </r>
  </si>
  <si>
    <r>
      <rPr>
        <b/>
        <sz val="8"/>
        <rFont val="Arial"/>
        <family val="2"/>
      </rPr>
      <t>2.6. Pneus</t>
    </r>
  </si>
  <si>
    <r>
      <rPr>
        <sz val="8"/>
        <rFont val="Arial MT"/>
        <family val="2"/>
      </rPr>
      <t>Custo do jogo de pneus 215/75R16"</t>
    </r>
  </si>
  <si>
    <r>
      <rPr>
        <sz val="8"/>
        <rFont val="Arial MT"/>
        <family val="2"/>
      </rPr>
      <t>Número de recapagens por pneu</t>
    </r>
  </si>
  <si>
    <r>
      <rPr>
        <sz val="8"/>
        <rFont val="Arial MT"/>
        <family val="2"/>
      </rPr>
      <t>Unidade</t>
    </r>
  </si>
  <si>
    <r>
      <rPr>
        <sz val="8"/>
        <rFont val="Arial MT"/>
        <family val="2"/>
      </rPr>
      <t>Custo de recapagem</t>
    </r>
  </si>
  <si>
    <r>
      <rPr>
        <sz val="8"/>
        <rFont val="Arial MT"/>
        <family val="2"/>
      </rPr>
      <t>Custo jg. compl. / km rodado</t>
    </r>
  </si>
  <si>
    <r>
      <rPr>
        <sz val="8"/>
        <rFont val="Arial MT"/>
        <family val="2"/>
      </rPr>
      <t>km/jogo</t>
    </r>
  </si>
  <si>
    <r>
      <rPr>
        <b/>
        <sz val="8"/>
        <rFont val="Arial"/>
        <family val="2"/>
      </rPr>
      <t>Custo mensal com pneus</t>
    </r>
  </si>
  <si>
    <r>
      <rPr>
        <b/>
        <sz val="8"/>
        <rFont val="Arial"/>
        <family val="2"/>
      </rPr>
      <t>Custo Mensal com Veículos (R$/mês)</t>
    </r>
  </si>
  <si>
    <r>
      <rPr>
        <sz val="8"/>
        <rFont val="Arial MT"/>
        <family val="2"/>
      </rPr>
      <t>Recipiente térmico para água (5L) - 1 pç/ano</t>
    </r>
  </si>
  <si>
    <r>
      <rPr>
        <sz val="8"/>
        <rFont val="Arial MT"/>
        <family val="2"/>
      </rPr>
      <t>pçs / mês</t>
    </r>
  </si>
  <si>
    <r>
      <rPr>
        <sz val="8"/>
        <rFont val="Arial MT"/>
        <family val="2"/>
      </rPr>
      <t>Vassoura - 3 pçs/ano</t>
    </r>
  </si>
  <si>
    <r>
      <rPr>
        <sz val="8"/>
        <rFont val="Arial MT"/>
        <family val="2"/>
      </rPr>
      <t>Balde - 2 pçs/ano</t>
    </r>
  </si>
  <si>
    <r>
      <rPr>
        <sz val="8"/>
        <rFont val="Arial MT"/>
        <family val="2"/>
      </rPr>
      <t>Alcool Gel 70% - 4 litros / mês</t>
    </r>
  </si>
  <si>
    <r>
      <rPr>
        <sz val="8"/>
        <rFont val="Arial MT"/>
        <family val="2"/>
      </rPr>
      <t>Litros / mês</t>
    </r>
  </si>
  <si>
    <r>
      <rPr>
        <sz val="8"/>
        <rFont val="Arial MT"/>
        <family val="2"/>
      </rPr>
      <t>Panos - 4 pçs / mês</t>
    </r>
  </si>
  <si>
    <r>
      <rPr>
        <b/>
        <sz val="8"/>
        <rFont val="Arial"/>
        <family val="2"/>
      </rPr>
      <t>Custo Mensal com Ferramentas e Materiais de Consumo (R$/mês)</t>
    </r>
  </si>
  <si>
    <r>
      <rPr>
        <b/>
        <sz val="8"/>
        <rFont val="Arial"/>
        <family val="2"/>
      </rPr>
      <t>CUSTO TOTAL MENSAL C/CUSTOS E DESPESAS OPERACIONAIS - LUCRO REAL E PRESUMIDO (R$/mês)</t>
    </r>
  </si>
  <si>
    <r>
      <rPr>
        <b/>
        <sz val="8"/>
        <rFont val="Arial"/>
        <family val="2"/>
      </rPr>
      <t>CUSTO TOTAL MENSAL C/CUSTOS E DESPESAS OPERACIONAIS - SIMPLES NACIONAL (R$/mês)</t>
    </r>
  </si>
  <si>
    <r>
      <rPr>
        <b/>
        <sz val="8"/>
        <rFont val="Arial"/>
        <family val="2"/>
      </rPr>
      <t>4. Benefícios e Desp. Ind. - BDI - LUCRO REAL</t>
    </r>
  </si>
  <si>
    <r>
      <rPr>
        <sz val="8"/>
        <rFont val="Arial MT"/>
        <family val="2"/>
      </rPr>
      <t>4.1. Benefícios e despesas indiretas</t>
    </r>
  </si>
  <si>
    <r>
      <rPr>
        <b/>
        <sz val="8"/>
        <rFont val="Arial"/>
        <family val="2"/>
      </rPr>
      <t>4.2. CUSTO MENSAL COM BDI (R$/mês) - LUCRO REAL</t>
    </r>
  </si>
  <si>
    <r>
      <rPr>
        <b/>
        <sz val="8"/>
        <rFont val="Arial"/>
        <family val="2"/>
      </rPr>
      <t>4.3. PREÇO MENSAL TOTAL (R$/mês)  - LUCRO REAL  =  "A"</t>
    </r>
  </si>
  <si>
    <r>
      <rPr>
        <b/>
        <sz val="8"/>
        <rFont val="Arial"/>
        <family val="2"/>
      </rPr>
      <t>4.5. PREÇO POR QUILOMETRO PERCORRIDO - LUCRO REAL = [A/B]                                                                    R$/Km</t>
    </r>
  </si>
  <si>
    <r>
      <rPr>
        <sz val="8"/>
        <rFont val="Arial MT"/>
        <family val="2"/>
      </rPr>
      <t>5.1. Benefícios e despesas indiretas</t>
    </r>
  </si>
  <si>
    <r>
      <rPr>
        <b/>
        <sz val="8"/>
        <rFont val="Arial"/>
        <family val="2"/>
      </rPr>
      <t>5.2. CUSTO MENSAL COM BDI (R$/mês) - LUCRO PRESUMIDO</t>
    </r>
  </si>
  <si>
    <r>
      <rPr>
        <b/>
        <sz val="8"/>
        <rFont val="Arial"/>
        <family val="2"/>
      </rPr>
      <t>5.5. PREÇO POR QUILOMETRO PERCORRIDO - LUCRO PRESUMIDO = [AA/BB]                                                   R$/Km</t>
    </r>
  </si>
  <si>
    <r>
      <rPr>
        <b/>
        <sz val="8"/>
        <rFont val="Arial"/>
        <family val="2"/>
      </rPr>
      <t>6. Benef. Desp. Ind. + Impostos - SIMPLES NACIONAL</t>
    </r>
  </si>
  <si>
    <r>
      <rPr>
        <sz val="8"/>
        <rFont val="Arial MT"/>
        <family val="2"/>
      </rPr>
      <t>6.1. Benefícios e despesas indiretas (sem impostos)</t>
    </r>
  </si>
  <si>
    <r>
      <rPr>
        <b/>
        <sz val="8"/>
        <rFont val="Arial"/>
        <family val="2"/>
      </rPr>
      <t>6.2.CUSTO MENSAL COM BDI - Sem Impostos (R$/mês) - SIMPLES NACIONAL</t>
    </r>
  </si>
  <si>
    <r>
      <rPr>
        <b/>
        <sz val="8"/>
        <rFont val="Arial"/>
        <family val="2"/>
      </rPr>
      <t>6.3. CUSTO MENSAL TOTAL - Sem Imposots (R$/mês)  - SIMPLES NACIONAL  =  "SN1"</t>
    </r>
  </si>
  <si>
    <r>
      <rPr>
        <b/>
        <sz val="9.5"/>
        <rFont val="Arial"/>
        <family val="2"/>
      </rPr>
      <t xml:space="preserve">Tributos
</t>
    </r>
    <r>
      <rPr>
        <b/>
        <sz val="8"/>
        <rFont val="Arial"/>
        <family val="2"/>
      </rPr>
      <t>Enquadramento no Anexo III da lei do Simples Nacional</t>
    </r>
  </si>
  <si>
    <r>
      <rPr>
        <b/>
        <sz val="8"/>
        <rFont val="Arial"/>
        <family val="2"/>
      </rPr>
      <t>Receita Bruta Total em 12 (doze) meses</t>
    </r>
  </si>
  <si>
    <r>
      <rPr>
        <b/>
        <sz val="8"/>
        <rFont val="Arial"/>
        <family val="2"/>
      </rPr>
      <t>De R$ 180.000,01 até R$ 360.000,00</t>
    </r>
  </si>
  <si>
    <r>
      <rPr>
        <b/>
        <sz val="7.5"/>
        <rFont val="Arial"/>
        <family val="2"/>
      </rPr>
      <t>Base = SN1</t>
    </r>
  </si>
  <si>
    <r>
      <rPr>
        <sz val="8"/>
        <rFont val="Arial MT"/>
        <family val="2"/>
      </rPr>
      <t>6.4. Impostos alíquota única</t>
    </r>
  </si>
  <si>
    <r>
      <rPr>
        <b/>
        <sz val="8"/>
        <rFont val="Arial"/>
        <family val="2"/>
      </rPr>
      <t>6.5. PREÇO MENSAL TOTAL (R$/mês)  - SIMPLES NACIONAL  =  "SN2"</t>
    </r>
  </si>
  <si>
    <r>
      <rPr>
        <b/>
        <sz val="8"/>
        <rFont val="Arial"/>
        <family val="2"/>
      </rPr>
      <t>6.7. PREÇO POR QUILOMETRO PERCORRIDO - SIMPLES NACIONAL = [SN2/BB]                                                 R$/Km</t>
    </r>
  </si>
  <si>
    <t>,</t>
  </si>
  <si>
    <t>Km</t>
  </si>
  <si>
    <r>
      <rPr>
        <sz val="8"/>
        <rFont val="Arial MT"/>
        <family val="2"/>
      </rPr>
      <t>6.6. Quantidade de Km percorridos por mês = "</t>
    </r>
    <r>
      <rPr>
        <b/>
        <sz val="8"/>
        <rFont val="Arial"/>
        <family val="2"/>
      </rPr>
      <t>BB</t>
    </r>
    <r>
      <rPr>
        <sz val="8"/>
        <rFont val="Arial MT"/>
        <family val="2"/>
      </rPr>
      <t xml:space="preserve">"                                                                         </t>
    </r>
    <r>
      <rPr>
        <b/>
        <sz val="8"/>
        <rFont val="Arial"/>
        <family val="2"/>
      </rPr>
      <t/>
    </r>
  </si>
  <si>
    <t xml:space="preserve">5.4- Quantidade de Km percorridos por mês = "BB"                                                                            </t>
  </si>
  <si>
    <t>5.3. PREÇO MENSAL TOTAL (R$/mês)  - LUCRO PRESUMIDO  =  "AA"</t>
  </si>
  <si>
    <t>km</t>
  </si>
  <si>
    <r>
      <rPr>
        <b/>
        <vertAlign val="superscript"/>
        <sz val="12"/>
        <rFont val="Arial MT"/>
        <family val="2"/>
      </rPr>
      <t>4.4- Quantidade de Km percorridos por mês = "</t>
    </r>
    <r>
      <rPr>
        <b/>
        <vertAlign val="superscript"/>
        <sz val="12"/>
        <rFont val="Arial"/>
        <family val="2"/>
      </rPr>
      <t>B</t>
    </r>
    <r>
      <rPr>
        <b/>
        <vertAlign val="superscript"/>
        <sz val="12"/>
        <rFont val="Arial MT"/>
        <family val="2"/>
      </rPr>
      <t xml:space="preserve">"                                                                           </t>
    </r>
    <r>
      <rPr>
        <sz val="12"/>
        <rFont val="Arial"/>
        <family val="2"/>
      </rPr>
      <t/>
    </r>
  </si>
  <si>
    <t>Transporte Pacientes Secretaria da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</si>
</sst>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R$&quot;\ #,##0.00;[Red]\-&quot;R$&quot;\ #,##0.00"/>
    <numFmt numFmtId="164" formatCode="0.0000"/>
    <numFmt numFmtId="165" formatCode="0.000"/>
  </numFmts>
  <fonts count="22">
    <font>
      <sz val="10"/>
      <color rgb="FF000000"/>
      <name val="Times New Roman"/>
      <charset val="204"/>
    </font>
    <font>
      <b/>
      <sz val="13"/>
      <name val="Arial"/>
      <family val="2"/>
    </font>
    <font>
      <b/>
      <sz val="9.5"/>
      <name val="Arial"/>
      <family val="2"/>
    </font>
    <font>
      <b/>
      <sz val="8"/>
      <name val="Arial"/>
      <family val="2"/>
    </font>
    <font>
      <b/>
      <sz val="11.5"/>
      <name val="Arial"/>
      <family val="2"/>
    </font>
    <font>
      <b/>
      <sz val="8"/>
      <color rgb="FF000000"/>
      <name val="Arial"/>
      <family val="2"/>
    </font>
    <font>
      <sz val="7.5"/>
      <name val="Arial MT"/>
    </font>
    <font>
      <sz val="8"/>
      <name val="Arial MT"/>
    </font>
    <font>
      <sz val="8"/>
      <color rgb="FF000000"/>
      <name val="Arial MT"/>
      <family val="2"/>
    </font>
    <font>
      <b/>
      <sz val="7.5"/>
      <name val="Arial"/>
      <family val="2"/>
    </font>
    <font>
      <b/>
      <sz val="8"/>
      <name val="Arial"/>
      <family val="2"/>
    </font>
    <font>
      <sz val="7.5"/>
      <name val="Arial MT"/>
      <family val="2"/>
    </font>
    <font>
      <sz val="8"/>
      <name val="Arial MT"/>
      <family val="2"/>
    </font>
    <font>
      <sz val="10"/>
      <color rgb="FF000000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12"/>
      <name val="Arial MT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rgb="FFFFFF99"/>
      </patternFill>
    </fill>
    <fill>
      <patternFill patternType="solid">
        <fgColor rgb="FF66FFFF"/>
      </patternFill>
    </fill>
    <fill>
      <patternFill patternType="solid">
        <fgColor rgb="FFC5D9F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78">
    <xf numFmtId="0" fontId="0" fillId="0" borderId="0" xfId="0" applyFill="1" applyBorder="1" applyAlignment="1">
      <alignment horizontal="left" vertical="top"/>
    </xf>
    <xf numFmtId="0" fontId="0" fillId="0" borderId="4" xfId="0" applyFill="1" applyBorder="1" applyAlignment="1">
      <alignment horizontal="left" wrapText="1"/>
    </xf>
    <xf numFmtId="0" fontId="3" fillId="0" borderId="2" xfId="0" applyFont="1" applyFill="1" applyBorder="1" applyAlignment="1">
      <alignment horizontal="right" vertical="top" wrapText="1"/>
    </xf>
    <xf numFmtId="0" fontId="0" fillId="3" borderId="4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righ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 indent="3"/>
    </xf>
    <xf numFmtId="0" fontId="3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right" vertical="top" wrapText="1" indent="2"/>
    </xf>
    <xf numFmtId="0" fontId="3" fillId="0" borderId="1" xfId="0" applyFont="1" applyFill="1" applyBorder="1" applyAlignment="1">
      <alignment horizontal="left" vertical="top" wrapText="1" indent="2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right" vertical="top" wrapText="1"/>
    </xf>
    <xf numFmtId="10" fontId="5" fillId="0" borderId="1" xfId="0" applyNumberFormat="1" applyFont="1" applyFill="1" applyBorder="1" applyAlignment="1">
      <alignment horizontal="right" vertical="top" shrinkToFit="1"/>
    </xf>
    <xf numFmtId="0" fontId="0" fillId="2" borderId="1" xfId="0" applyFill="1" applyBorder="1" applyAlignment="1">
      <alignment horizontal="left" wrapText="1"/>
    </xf>
    <xf numFmtId="1" fontId="8" fillId="3" borderId="1" xfId="0" applyNumberFormat="1" applyFont="1" applyFill="1" applyBorder="1" applyAlignment="1">
      <alignment horizontal="center" vertical="top" shrinkToFit="1"/>
    </xf>
    <xf numFmtId="4" fontId="8" fillId="3" borderId="1" xfId="0" applyNumberFormat="1" applyFont="1" applyFill="1" applyBorder="1" applyAlignment="1">
      <alignment horizontal="right" vertical="top" shrinkToFit="1"/>
    </xf>
    <xf numFmtId="1" fontId="5" fillId="0" borderId="1" xfId="0" applyNumberFormat="1" applyFont="1" applyFill="1" applyBorder="1" applyAlignment="1">
      <alignment horizontal="center" vertical="top" shrinkToFit="1"/>
    </xf>
    <xf numFmtId="4" fontId="5" fillId="0" borderId="1" xfId="0" applyNumberFormat="1" applyFont="1" applyFill="1" applyBorder="1" applyAlignment="1">
      <alignment horizontal="right" vertical="top" shrinkToFit="1"/>
    </xf>
    <xf numFmtId="10" fontId="8" fillId="0" borderId="1" xfId="0" applyNumberFormat="1" applyFont="1" applyFill="1" applyBorder="1" applyAlignment="1">
      <alignment horizontal="left" vertical="top" indent="2" shrinkToFit="1"/>
    </xf>
    <xf numFmtId="2" fontId="8" fillId="3" borderId="1" xfId="0" applyNumberFormat="1" applyFont="1" applyFill="1" applyBorder="1" applyAlignment="1">
      <alignment horizontal="right" vertical="top" shrinkToFit="1"/>
    </xf>
    <xf numFmtId="0" fontId="7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3" fillId="0" borderId="11" xfId="0" applyFont="1" applyFill="1" applyBorder="1" applyAlignment="1">
      <alignment horizontal="left" vertical="top" wrapText="1"/>
    </xf>
    <xf numFmtId="0" fontId="0" fillId="0" borderId="12" xfId="0" applyFill="1" applyBorder="1" applyAlignment="1">
      <alignment horizontal="left" wrapText="1"/>
    </xf>
    <xf numFmtId="0" fontId="0" fillId="0" borderId="13" xfId="0" applyFill="1" applyBorder="1" applyAlignment="1">
      <alignment horizontal="left" wrapText="1"/>
    </xf>
    <xf numFmtId="0" fontId="9" fillId="2" borderId="1" xfId="0" applyFont="1" applyFill="1" applyBorder="1" applyAlignment="1">
      <alignment horizontal="left" vertical="top" wrapText="1" indent="2"/>
    </xf>
    <xf numFmtId="0" fontId="9" fillId="2" borderId="1" xfId="0" applyFont="1" applyFill="1" applyBorder="1" applyAlignment="1">
      <alignment horizontal="left" vertical="top" wrapText="1" indent="1"/>
    </xf>
    <xf numFmtId="1" fontId="8" fillId="0" borderId="1" xfId="0" applyNumberFormat="1" applyFont="1" applyFill="1" applyBorder="1" applyAlignment="1">
      <alignment horizontal="center" vertical="top" shrinkToFit="1"/>
    </xf>
    <xf numFmtId="4" fontId="8" fillId="0" borderId="1" xfId="0" applyNumberFormat="1" applyFont="1" applyFill="1" applyBorder="1" applyAlignment="1">
      <alignment horizontal="left" vertical="top" indent="4" shrinkToFit="1"/>
    </xf>
    <xf numFmtId="4" fontId="8" fillId="0" borderId="1" xfId="0" applyNumberFormat="1" applyFont="1" applyFill="1" applyBorder="1" applyAlignment="1">
      <alignment horizontal="right" vertical="top" shrinkToFit="1"/>
    </xf>
    <xf numFmtId="2" fontId="8" fillId="5" borderId="1" xfId="0" applyNumberFormat="1" applyFont="1" applyFill="1" applyBorder="1" applyAlignment="1">
      <alignment horizontal="right" vertical="top" shrinkToFit="1"/>
    </xf>
    <xf numFmtId="0" fontId="7" fillId="0" borderId="1" xfId="0" applyFont="1" applyFill="1" applyBorder="1" applyAlignment="1">
      <alignment horizontal="left" vertical="top" wrapText="1" indent="2"/>
    </xf>
    <xf numFmtId="4" fontId="5" fillId="2" borderId="1" xfId="0" applyNumberFormat="1" applyFont="1" applyFill="1" applyBorder="1" applyAlignment="1">
      <alignment horizontal="right" vertical="top" shrinkToFit="1"/>
    </xf>
    <xf numFmtId="2" fontId="5" fillId="2" borderId="1" xfId="0" applyNumberFormat="1" applyFont="1" applyFill="1" applyBorder="1" applyAlignment="1">
      <alignment horizontal="left" vertical="top" indent="2" shrinkToFit="1"/>
    </xf>
    <xf numFmtId="2" fontId="8" fillId="0" borderId="1" xfId="0" applyNumberFormat="1" applyFont="1" applyFill="1" applyBorder="1" applyAlignment="1">
      <alignment horizontal="right" vertical="top" shrinkToFit="1"/>
    </xf>
    <xf numFmtId="0" fontId="0" fillId="0" borderId="1" xfId="0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right" vertical="top" wrapText="1" indent="1"/>
    </xf>
    <xf numFmtId="0" fontId="9" fillId="2" borderId="1" xfId="0" applyFont="1" applyFill="1" applyBorder="1" applyAlignment="1">
      <alignment horizontal="right" vertical="top" wrapText="1"/>
    </xf>
    <xf numFmtId="1" fontId="8" fillId="0" borderId="1" xfId="0" applyNumberFormat="1" applyFont="1" applyFill="1" applyBorder="1" applyAlignment="1">
      <alignment horizontal="right" vertical="top" shrinkToFit="1"/>
    </xf>
    <xf numFmtId="2" fontId="5" fillId="2" borderId="1" xfId="0" applyNumberFormat="1" applyFont="1" applyFill="1" applyBorder="1" applyAlignment="1">
      <alignment horizontal="right" vertical="top" shrinkToFit="1"/>
    </xf>
    <xf numFmtId="164" fontId="5" fillId="2" borderId="1" xfId="0" applyNumberFormat="1" applyFont="1" applyFill="1" applyBorder="1" applyAlignment="1">
      <alignment horizontal="right" vertical="top" shrinkToFit="1"/>
    </xf>
    <xf numFmtId="0" fontId="9" fillId="2" borderId="5" xfId="0" applyFont="1" applyFill="1" applyBorder="1" applyAlignment="1">
      <alignment horizontal="left" vertical="top" wrapText="1" indent="2"/>
    </xf>
    <xf numFmtId="0" fontId="9" fillId="2" borderId="5" xfId="0" applyFont="1" applyFill="1" applyBorder="1" applyAlignment="1">
      <alignment horizontal="right" vertical="top" wrapText="1"/>
    </xf>
    <xf numFmtId="0" fontId="0" fillId="0" borderId="7" xfId="0" applyFill="1" applyBorder="1" applyAlignment="1">
      <alignment horizontal="left" wrapText="1"/>
    </xf>
    <xf numFmtId="0" fontId="3" fillId="0" borderId="8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top" wrapText="1"/>
    </xf>
    <xf numFmtId="2" fontId="8" fillId="3" borderId="1" xfId="0" applyNumberFormat="1" applyFont="1" applyFill="1" applyBorder="1" applyAlignment="1">
      <alignment horizontal="center" vertical="top" shrinkToFit="1"/>
    </xf>
    <xf numFmtId="2" fontId="5" fillId="0" borderId="1" xfId="0" applyNumberFormat="1" applyFont="1" applyFill="1" applyBorder="1" applyAlignment="1">
      <alignment horizontal="right" vertical="top" shrinkToFit="1"/>
    </xf>
    <xf numFmtId="3" fontId="5" fillId="0" borderId="1" xfId="0" applyNumberFormat="1" applyFont="1" applyFill="1" applyBorder="1" applyAlignment="1">
      <alignment horizontal="right" vertical="top" shrinkToFit="1"/>
    </xf>
    <xf numFmtId="3" fontId="8" fillId="0" borderId="1" xfId="0" applyNumberFormat="1" applyFont="1" applyFill="1" applyBorder="1" applyAlignment="1">
      <alignment horizontal="right" vertical="top" shrinkToFit="1"/>
    </xf>
    <xf numFmtId="165" fontId="8" fillId="0" borderId="1" xfId="0" applyNumberFormat="1" applyFont="1" applyFill="1" applyBorder="1" applyAlignment="1">
      <alignment horizontal="right" vertical="top" shrinkToFit="1"/>
    </xf>
    <xf numFmtId="0" fontId="7" fillId="0" borderId="1" xfId="0" applyFont="1" applyFill="1" applyBorder="1" applyAlignment="1">
      <alignment horizontal="left" vertical="top" wrapText="1" indent="1"/>
    </xf>
    <xf numFmtId="2" fontId="8" fillId="3" borderId="1" xfId="0" applyNumberFormat="1" applyFont="1" applyFill="1" applyBorder="1" applyAlignment="1">
      <alignment horizontal="left" vertical="top" indent="2" shrinkToFit="1"/>
    </xf>
    <xf numFmtId="164" fontId="8" fillId="0" borderId="1" xfId="0" applyNumberFormat="1" applyFont="1" applyFill="1" applyBorder="1" applyAlignment="1">
      <alignment horizontal="right" vertical="top" shrinkToFit="1"/>
    </xf>
    <xf numFmtId="165" fontId="5" fillId="0" borderId="1" xfId="0" applyNumberFormat="1" applyFont="1" applyFill="1" applyBorder="1" applyAlignment="1">
      <alignment horizontal="right" vertical="top" shrinkToFit="1"/>
    </xf>
    <xf numFmtId="0" fontId="9" fillId="2" borderId="1" xfId="0" applyFont="1" applyFill="1" applyBorder="1" applyAlignment="1">
      <alignment horizontal="center" vertical="top" wrapText="1"/>
    </xf>
    <xf numFmtId="1" fontId="8" fillId="3" borderId="1" xfId="0" applyNumberFormat="1" applyFont="1" applyFill="1" applyBorder="1" applyAlignment="1">
      <alignment horizontal="right" vertical="top" shrinkToFit="1"/>
    </xf>
    <xf numFmtId="3" fontId="8" fillId="3" borderId="1" xfId="0" applyNumberFormat="1" applyFont="1" applyFill="1" applyBorder="1" applyAlignment="1">
      <alignment horizontal="left" vertical="top" indent="2" shrinkToFit="1"/>
    </xf>
    <xf numFmtId="4" fontId="5" fillId="4" borderId="1" xfId="0" applyNumberFormat="1" applyFont="1" applyFill="1" applyBorder="1" applyAlignment="1">
      <alignment horizontal="right" vertical="top" shrinkToFit="1"/>
    </xf>
    <xf numFmtId="0" fontId="0" fillId="0" borderId="6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8" fontId="3" fillId="0" borderId="1" xfId="0" applyNumberFormat="1" applyFont="1" applyFill="1" applyBorder="1" applyAlignment="1">
      <alignment horizontal="right" vertical="top" wrapText="1"/>
    </xf>
    <xf numFmtId="8" fontId="7" fillId="0" borderId="1" xfId="0" applyNumberFormat="1" applyFont="1" applyFill="1" applyBorder="1" applyAlignment="1">
      <alignment horizontal="right" vertical="top" wrapText="1"/>
    </xf>
    <xf numFmtId="8" fontId="3" fillId="4" borderId="1" xfId="0" applyNumberFormat="1" applyFont="1" applyFill="1" applyBorder="1" applyAlignment="1">
      <alignment horizontal="right" vertical="top" wrapText="1"/>
    </xf>
    <xf numFmtId="8" fontId="3" fillId="4" borderId="1" xfId="0" applyNumberFormat="1" applyFont="1" applyFill="1" applyBorder="1" applyAlignment="1">
      <alignment horizontal="left" vertical="top" wrapText="1" indent="4"/>
    </xf>
    <xf numFmtId="2" fontId="0" fillId="0" borderId="0" xfId="0" applyNumberFormat="1" applyFill="1" applyBorder="1" applyAlignment="1">
      <alignment horizontal="left" vertical="top"/>
    </xf>
    <xf numFmtId="0" fontId="0" fillId="0" borderId="4" xfId="0" applyFill="1" applyBorder="1" applyAlignment="1">
      <alignment vertical="top" wrapText="1"/>
    </xf>
    <xf numFmtId="4" fontId="13" fillId="0" borderId="3" xfId="0" applyNumberFormat="1" applyFont="1" applyFill="1" applyBorder="1" applyAlignment="1">
      <alignment vertical="top"/>
    </xf>
    <xf numFmtId="0" fontId="13" fillId="0" borderId="4" xfId="0" applyFont="1" applyFill="1" applyBorder="1" applyAlignment="1">
      <alignment vertical="top"/>
    </xf>
    <xf numFmtId="4" fontId="13" fillId="0" borderId="3" xfId="0" applyNumberFormat="1" applyFont="1" applyFill="1" applyBorder="1" applyAlignment="1">
      <alignment vertical="top" wrapText="1"/>
    </xf>
    <xf numFmtId="0" fontId="13" fillId="0" borderId="3" xfId="0" applyFont="1" applyFill="1" applyBorder="1" applyAlignment="1">
      <alignment vertical="top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4" fontId="10" fillId="4" borderId="1" xfId="0" applyNumberFormat="1" applyFont="1" applyFill="1" applyBorder="1" applyAlignment="1">
      <alignment horizontal="right" vertical="top" shrinkToFit="1"/>
    </xf>
    <xf numFmtId="2" fontId="10" fillId="2" borderId="1" xfId="0" applyNumberFormat="1" applyFont="1" applyFill="1" applyBorder="1" applyAlignment="1">
      <alignment horizontal="right" vertical="top" shrinkToFit="1"/>
    </xf>
    <xf numFmtId="0" fontId="7" fillId="6" borderId="1" xfId="0" applyFont="1" applyFill="1" applyBorder="1" applyAlignment="1">
      <alignment horizontal="center" vertical="top" wrapText="1"/>
    </xf>
    <xf numFmtId="1" fontId="8" fillId="6" borderId="1" xfId="0" applyNumberFormat="1" applyFont="1" applyFill="1" applyBorder="1" applyAlignment="1">
      <alignment horizontal="right" vertical="top" shrinkToFit="1"/>
    </xf>
    <xf numFmtId="2" fontId="8" fillId="6" borderId="1" xfId="0" applyNumberFormat="1" applyFont="1" applyFill="1" applyBorder="1" applyAlignment="1">
      <alignment horizontal="right" vertical="top" shrinkToFit="1"/>
    </xf>
    <xf numFmtId="10" fontId="20" fillId="0" borderId="1" xfId="0" applyNumberFormat="1" applyFont="1" applyFill="1" applyBorder="1" applyAlignment="1">
      <alignment horizontal="right" vertical="top" shrinkToFit="1"/>
    </xf>
    <xf numFmtId="10" fontId="0" fillId="0" borderId="0" xfId="0" applyNumberFormat="1" applyFill="1" applyBorder="1" applyAlignment="1">
      <alignment horizontal="left" vertical="top"/>
    </xf>
    <xf numFmtId="4" fontId="19" fillId="0" borderId="3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top" wrapText="1" indent="8"/>
    </xf>
    <xf numFmtId="0" fontId="1" fillId="0" borderId="3" xfId="0" applyFont="1" applyFill="1" applyBorder="1" applyAlignment="1">
      <alignment horizontal="left" vertical="top" wrapText="1" indent="8"/>
    </xf>
    <xf numFmtId="0" fontId="1" fillId="0" borderId="4" xfId="0" applyFont="1" applyFill="1" applyBorder="1" applyAlignment="1">
      <alignment horizontal="left" vertical="top" wrapText="1" indent="8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2" fillId="2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 indent="4"/>
    </xf>
    <xf numFmtId="0" fontId="3" fillId="0" borderId="4" xfId="0" applyFont="1" applyFill="1" applyBorder="1" applyAlignment="1">
      <alignment horizontal="left" vertical="top" wrapText="1" indent="4"/>
    </xf>
    <xf numFmtId="0" fontId="3" fillId="0" borderId="2" xfId="0" applyFont="1" applyFill="1" applyBorder="1" applyAlignment="1">
      <alignment horizontal="left" vertical="top" wrapText="1" indent="3"/>
    </xf>
    <xf numFmtId="0" fontId="3" fillId="0" borderId="4" xfId="0" applyFont="1" applyFill="1" applyBorder="1" applyAlignment="1">
      <alignment horizontal="left" vertical="top" wrapText="1" indent="3"/>
    </xf>
    <xf numFmtId="0" fontId="9" fillId="0" borderId="2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top" wrapText="1"/>
    </xf>
    <xf numFmtId="0" fontId="0" fillId="0" borderId="11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0" fillId="0" borderId="13" xfId="0" applyFill="1" applyBorder="1" applyAlignment="1">
      <alignment horizontal="left" wrapText="1"/>
    </xf>
    <xf numFmtId="0" fontId="0" fillId="0" borderId="5" xfId="0" applyFill="1" applyBorder="1" applyAlignment="1">
      <alignment horizontal="left" vertical="center" wrapText="1"/>
    </xf>
    <xf numFmtId="2" fontId="5" fillId="4" borderId="2" xfId="0" applyNumberFormat="1" applyFont="1" applyFill="1" applyBorder="1" applyAlignment="1">
      <alignment horizontal="right" vertical="top" shrinkToFit="1"/>
    </xf>
    <xf numFmtId="2" fontId="5" fillId="4" borderId="4" xfId="0" applyNumberFormat="1" applyFont="1" applyFill="1" applyBorder="1" applyAlignment="1">
      <alignment horizontal="right" vertical="top" shrinkToFit="1"/>
    </xf>
    <xf numFmtId="0" fontId="10" fillId="0" borderId="2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left" vertical="top" wrapText="1" indent="2"/>
    </xf>
    <xf numFmtId="4" fontId="8" fillId="0" borderId="2" xfId="0" applyNumberFormat="1" applyFont="1" applyFill="1" applyBorder="1" applyAlignment="1">
      <alignment horizontal="right" vertical="top" shrinkToFit="1"/>
    </xf>
    <xf numFmtId="4" fontId="8" fillId="0" borderId="4" xfId="0" applyNumberFormat="1" applyFont="1" applyFill="1" applyBorder="1" applyAlignment="1">
      <alignment horizontal="right" vertical="top" shrinkToFit="1"/>
    </xf>
    <xf numFmtId="2" fontId="8" fillId="0" borderId="2" xfId="0" applyNumberFormat="1" applyFont="1" applyFill="1" applyBorder="1" applyAlignment="1">
      <alignment horizontal="right" vertical="top" shrinkToFit="1"/>
    </xf>
    <xf numFmtId="2" fontId="8" fillId="0" borderId="4" xfId="0" applyNumberFormat="1" applyFont="1" applyFill="1" applyBorder="1" applyAlignment="1">
      <alignment horizontal="right" vertical="top" shrinkToFit="1"/>
    </xf>
    <xf numFmtId="0" fontId="7" fillId="6" borderId="2" xfId="0" applyFont="1" applyFill="1" applyBorder="1" applyAlignment="1">
      <alignment horizontal="left" vertical="top" wrapText="1"/>
    </xf>
    <xf numFmtId="0" fontId="7" fillId="6" borderId="4" xfId="0" applyFont="1" applyFill="1" applyBorder="1" applyAlignment="1">
      <alignment horizontal="left" vertical="top" wrapText="1"/>
    </xf>
    <xf numFmtId="2" fontId="8" fillId="6" borderId="2" xfId="0" applyNumberFormat="1" applyFont="1" applyFill="1" applyBorder="1" applyAlignment="1">
      <alignment horizontal="right" vertical="top" shrinkToFit="1"/>
    </xf>
    <xf numFmtId="2" fontId="8" fillId="6" borderId="4" xfId="0" applyNumberFormat="1" applyFont="1" applyFill="1" applyBorder="1" applyAlignment="1">
      <alignment horizontal="right" vertical="top" shrinkToFit="1"/>
    </xf>
    <xf numFmtId="4" fontId="5" fillId="0" borderId="2" xfId="0" applyNumberFormat="1" applyFont="1" applyFill="1" applyBorder="1" applyAlignment="1">
      <alignment horizontal="right" vertical="top" shrinkToFit="1"/>
    </xf>
    <xf numFmtId="4" fontId="5" fillId="0" borderId="4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 indent="1"/>
    </xf>
    <xf numFmtId="0" fontId="3" fillId="3" borderId="14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0" fillId="0" borderId="15" xfId="0" applyFill="1" applyBorder="1" applyAlignment="1">
      <alignment horizontal="left" wrapText="1"/>
    </xf>
    <xf numFmtId="0" fontId="14" fillId="0" borderId="2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topLeftCell="A13" zoomScale="130" zoomScaleNormal="130" workbookViewId="0">
      <selection activeCell="F109" sqref="F109"/>
    </sheetView>
  </sheetViews>
  <sheetFormatPr defaultRowHeight="12.75"/>
  <cols>
    <col min="1" max="1" width="18.6640625" customWidth="1"/>
    <col min="2" max="2" width="28.5" customWidth="1"/>
    <col min="3" max="3" width="14.83203125" customWidth="1"/>
    <col min="4" max="4" width="13.33203125" customWidth="1"/>
    <col min="5" max="5" width="15.5" customWidth="1"/>
    <col min="6" max="6" width="14.1640625" customWidth="1"/>
    <col min="7" max="7" width="14.83203125" customWidth="1"/>
    <col min="8" max="8" width="8.5" customWidth="1"/>
  </cols>
  <sheetData>
    <row r="1" spans="1:8" ht="18.2" customHeight="1">
      <c r="A1" s="88" t="s">
        <v>0</v>
      </c>
      <c r="B1" s="89"/>
      <c r="C1" s="89"/>
      <c r="D1" s="89"/>
      <c r="E1" s="89"/>
      <c r="F1" s="89"/>
      <c r="G1" s="89"/>
      <c r="H1" s="90"/>
    </row>
    <row r="2" spans="1:8" ht="13.5" customHeight="1">
      <c r="A2" s="91" t="s">
        <v>1</v>
      </c>
      <c r="B2" s="92"/>
      <c r="C2" s="93"/>
      <c r="D2" s="93"/>
      <c r="E2" s="93"/>
      <c r="F2" s="93"/>
      <c r="G2" s="93"/>
      <c r="H2" s="94"/>
    </row>
    <row r="3" spans="1:8" ht="18.2" customHeight="1">
      <c r="A3" s="2" t="s">
        <v>2</v>
      </c>
      <c r="B3" s="3"/>
      <c r="C3" s="2" t="s">
        <v>3</v>
      </c>
      <c r="D3" s="95"/>
      <c r="E3" s="96"/>
      <c r="F3" s="2" t="s">
        <v>4</v>
      </c>
      <c r="G3" s="95"/>
      <c r="H3" s="96"/>
    </row>
    <row r="4" spans="1:8" ht="34.5" customHeight="1">
      <c r="A4" s="4" t="s">
        <v>5</v>
      </c>
      <c r="B4" s="5" t="s">
        <v>6</v>
      </c>
      <c r="C4" s="1"/>
      <c r="D4" s="6" t="s">
        <v>7</v>
      </c>
      <c r="E4" s="105" t="s">
        <v>184</v>
      </c>
      <c r="F4" s="105"/>
      <c r="G4" s="105"/>
      <c r="H4" s="1"/>
    </row>
    <row r="5" spans="1:8" ht="8.4499999999999993" customHeight="1">
      <c r="A5" s="106"/>
      <c r="B5" s="93"/>
      <c r="C5" s="93"/>
      <c r="D5" s="93"/>
      <c r="E5" s="93"/>
      <c r="F5" s="93"/>
      <c r="G5" s="93"/>
      <c r="H5" s="94"/>
    </row>
    <row r="6" spans="1:8" ht="13.5" customHeight="1">
      <c r="A6" s="91" t="s">
        <v>8</v>
      </c>
      <c r="B6" s="92"/>
      <c r="C6" s="92"/>
      <c r="D6" s="92"/>
      <c r="E6" s="92"/>
      <c r="F6" s="92"/>
      <c r="G6" s="92"/>
      <c r="H6" s="107"/>
    </row>
    <row r="7" spans="1:8" ht="13.5" customHeight="1">
      <c r="A7" s="108" t="s">
        <v>9</v>
      </c>
      <c r="B7" s="109"/>
      <c r="C7" s="110" t="s">
        <v>10</v>
      </c>
      <c r="D7" s="111"/>
      <c r="E7" s="112" t="s">
        <v>11</v>
      </c>
      <c r="F7" s="113"/>
      <c r="G7" s="112" t="s">
        <v>12</v>
      </c>
      <c r="H7" s="113"/>
    </row>
    <row r="8" spans="1:8" ht="22.7" customHeight="1">
      <c r="A8" s="99" t="s">
        <v>13</v>
      </c>
      <c r="B8" s="100"/>
      <c r="C8" s="10" t="s">
        <v>14</v>
      </c>
      <c r="D8" s="11" t="s">
        <v>15</v>
      </c>
      <c r="E8" s="10" t="s">
        <v>14</v>
      </c>
      <c r="F8" s="11" t="s">
        <v>15</v>
      </c>
      <c r="G8" s="10" t="s">
        <v>14</v>
      </c>
      <c r="H8" s="12" t="s">
        <v>15</v>
      </c>
    </row>
    <row r="9" spans="1:8" ht="12.6" customHeight="1">
      <c r="A9" s="99" t="s">
        <v>16</v>
      </c>
      <c r="B9" s="100"/>
      <c r="C9" s="68">
        <f>SUM(C10:C12)</f>
        <v>4282.6453999999994</v>
      </c>
      <c r="D9" s="14">
        <f>((C9*100)/($C$24))/100</f>
        <v>0.18520212748194875</v>
      </c>
      <c r="E9" s="68">
        <f>SUM(E10:E12)</f>
        <v>4282.6453999999994</v>
      </c>
      <c r="F9" s="14">
        <f>((E9*100)/($E$24))/100</f>
        <v>0.19768005517134951</v>
      </c>
      <c r="G9" s="68">
        <f>SUM(G10:G12)</f>
        <v>3521.5547999999999</v>
      </c>
      <c r="H9" s="14">
        <f>((G9*100)/($G$24))/100</f>
        <v>0.16654858787542406</v>
      </c>
    </row>
    <row r="10" spans="1:8" ht="12.6" customHeight="1">
      <c r="A10" s="101" t="s">
        <v>17</v>
      </c>
      <c r="B10" s="102"/>
      <c r="C10" s="69">
        <f>G49</f>
        <v>3436.0853999999999</v>
      </c>
      <c r="D10" s="85">
        <f>((C10*100)/($C$24))/100</f>
        <v>0.14859281281837225</v>
      </c>
      <c r="E10" s="69">
        <f>G49</f>
        <v>3436.0853999999999</v>
      </c>
      <c r="F10" s="85">
        <f>((E10*100)/($E$24))/100</f>
        <v>0.15860420090943525</v>
      </c>
      <c r="G10" s="69">
        <f>G54</f>
        <v>2674.9947999999999</v>
      </c>
      <c r="H10" s="85">
        <f>((G10*100)/($G$24))/100</f>
        <v>0.12651133712702764</v>
      </c>
    </row>
    <row r="11" spans="1:8" ht="12.6" customHeight="1">
      <c r="A11" s="103" t="s">
        <v>18</v>
      </c>
      <c r="B11" s="104"/>
      <c r="C11" s="69">
        <f>G61</f>
        <v>120.56</v>
      </c>
      <c r="D11" s="85">
        <f t="shared" ref="D11:D12" si="0">((C11*100)/($C$24))/100</f>
        <v>5.2135926288045574E-3</v>
      </c>
      <c r="E11" s="69">
        <f>G61</f>
        <v>120.56</v>
      </c>
      <c r="F11" s="85">
        <f>((E11*100)/($E$24))/100</f>
        <v>5.5648565840771928E-3</v>
      </c>
      <c r="G11" s="69">
        <f>G61</f>
        <v>120.56</v>
      </c>
      <c r="H11" s="85">
        <f t="shared" ref="H11:H12" si="1">((G11*100)/($G$24))/100</f>
        <v>5.7017706367258935E-3</v>
      </c>
    </row>
    <row r="12" spans="1:8" ht="12.6" customHeight="1">
      <c r="A12" s="103" t="s">
        <v>19</v>
      </c>
      <c r="B12" s="104"/>
      <c r="C12" s="69">
        <f>G65</f>
        <v>726</v>
      </c>
      <c r="D12" s="85">
        <f t="shared" si="0"/>
        <v>3.1395722034771971E-2</v>
      </c>
      <c r="E12" s="69">
        <f>G65</f>
        <v>726</v>
      </c>
      <c r="F12" s="85">
        <f t="shared" ref="F12:F20" si="2">((E12*100)/($E$24))/100</f>
        <v>3.3510997677837107E-2</v>
      </c>
      <c r="G12" s="69">
        <f>G65</f>
        <v>726</v>
      </c>
      <c r="H12" s="85">
        <f t="shared" si="1"/>
        <v>3.4335480111670529E-2</v>
      </c>
    </row>
    <row r="13" spans="1:8" ht="12.6" customHeight="1">
      <c r="A13" s="99" t="s">
        <v>20</v>
      </c>
      <c r="B13" s="100"/>
      <c r="C13" s="68">
        <f>SUM(C14:C19)</f>
        <v>12769.864166666664</v>
      </c>
      <c r="D13" s="14">
        <f t="shared" ref="D13:D14" si="3">((C13*100)/($C$24))/100</f>
        <v>0.5522301732761179</v>
      </c>
      <c r="E13" s="68">
        <f>SUM(E14:E19)</f>
        <v>12769.864166666664</v>
      </c>
      <c r="F13" s="14">
        <f t="shared" si="2"/>
        <v>0.58943648544829463</v>
      </c>
      <c r="G13" s="68">
        <f>SUM(G14:G19)</f>
        <v>12769.864166666664</v>
      </c>
      <c r="H13" s="14">
        <f>((G13*100)/($G$24))/100</f>
        <v>0.60393859107894954</v>
      </c>
    </row>
    <row r="14" spans="1:8" ht="12.6" customHeight="1">
      <c r="A14" s="103" t="s">
        <v>21</v>
      </c>
      <c r="B14" s="104"/>
      <c r="C14" s="69">
        <f>F76</f>
        <v>2235.5100000000002</v>
      </c>
      <c r="D14" s="85">
        <f t="shared" si="3"/>
        <v>9.6674174333268734E-2</v>
      </c>
      <c r="E14" s="69">
        <f>F76</f>
        <v>2235.5100000000002</v>
      </c>
      <c r="F14" s="85">
        <f t="shared" si="2"/>
        <v>0.10318756256030531</v>
      </c>
      <c r="G14" s="69">
        <f>F76</f>
        <v>2235.5100000000002</v>
      </c>
      <c r="H14" s="85">
        <f>((G14*100)/($G$24))/100</f>
        <v>0.1057263211355931</v>
      </c>
    </row>
    <row r="15" spans="1:8" ht="12.6" customHeight="1">
      <c r="A15" s="103" t="s">
        <v>22</v>
      </c>
      <c r="B15" s="104"/>
      <c r="C15" s="69">
        <f>G88</f>
        <v>389.35</v>
      </c>
      <c r="D15" s="85">
        <f t="shared" ref="D15:D21" si="4">((C15*100)/($C$24))/100</f>
        <v>1.6837361397022681E-2</v>
      </c>
      <c r="E15" s="69">
        <v>389.35</v>
      </c>
      <c r="F15" s="85">
        <f t="shared" si="2"/>
        <v>1.7971772652707822E-2</v>
      </c>
      <c r="G15" s="69">
        <v>389.35</v>
      </c>
      <c r="H15" s="85">
        <f t="shared" ref="H15:H20" si="5">((G15*100)/($G$24))/100</f>
        <v>1.8413938266499889E-2</v>
      </c>
    </row>
    <row r="16" spans="1:8" ht="12.6" customHeight="1">
      <c r="A16" s="103" t="s">
        <v>23</v>
      </c>
      <c r="B16" s="104"/>
      <c r="C16" s="69">
        <f>G98</f>
        <v>423.93416666666667</v>
      </c>
      <c r="D16" s="85">
        <f t="shared" si="4"/>
        <v>1.8332946635963306E-2</v>
      </c>
      <c r="E16" s="69">
        <f>G98</f>
        <v>423.93416666666667</v>
      </c>
      <c r="F16" s="85">
        <f t="shared" si="2"/>
        <v>1.9568122416973109E-2</v>
      </c>
      <c r="G16" s="69">
        <f>G98</f>
        <v>423.93416666666667</v>
      </c>
      <c r="H16" s="85">
        <f t="shared" si="5"/>
        <v>2.0049563565070181E-2</v>
      </c>
    </row>
    <row r="17" spans="1:10" ht="12.6" customHeight="1">
      <c r="A17" s="103" t="s">
        <v>24</v>
      </c>
      <c r="B17" s="104"/>
      <c r="C17" s="69">
        <f>G113</f>
        <v>5737.55</v>
      </c>
      <c r="D17" s="85">
        <f t="shared" si="4"/>
        <v>0.24811918038650954</v>
      </c>
      <c r="E17" s="69">
        <f>G113</f>
        <v>5737.55</v>
      </c>
      <c r="F17" s="85">
        <f t="shared" si="2"/>
        <v>0.26483612221277453</v>
      </c>
      <c r="G17" s="69">
        <f>G113</f>
        <v>5737.55</v>
      </c>
      <c r="H17" s="85">
        <f t="shared" si="5"/>
        <v>0.27135197508913944</v>
      </c>
    </row>
    <row r="18" spans="1:10" ht="12.6" customHeight="1">
      <c r="A18" s="103" t="s">
        <v>25</v>
      </c>
      <c r="B18" s="104"/>
      <c r="C18" s="69">
        <v>3028.8</v>
      </c>
      <c r="D18" s="85">
        <f t="shared" si="4"/>
        <v>0.13097983870374291</v>
      </c>
      <c r="E18" s="69">
        <v>3028.8</v>
      </c>
      <c r="F18" s="85">
        <f t="shared" si="2"/>
        <v>0.13980455890720805</v>
      </c>
      <c r="G18" s="69">
        <v>3028.8</v>
      </c>
      <c r="H18" s="85">
        <f t="shared" si="5"/>
        <v>0.1432442178543081</v>
      </c>
    </row>
    <row r="19" spans="1:10" ht="12.6" customHeight="1">
      <c r="A19" s="103" t="s">
        <v>26</v>
      </c>
      <c r="B19" s="104"/>
      <c r="C19" s="69">
        <v>954.72</v>
      </c>
      <c r="D19" s="85">
        <f t="shared" si="4"/>
        <v>4.1286671819610883E-2</v>
      </c>
      <c r="E19" s="69">
        <v>954.72</v>
      </c>
      <c r="F19" s="85">
        <f t="shared" si="2"/>
        <v>4.4068346698325954E-2</v>
      </c>
      <c r="G19" s="69">
        <v>954.72</v>
      </c>
      <c r="H19" s="85">
        <f t="shared" si="5"/>
        <v>4.5152575168338954E-2</v>
      </c>
    </row>
    <row r="20" spans="1:10" ht="12.6" customHeight="1">
      <c r="A20" s="99" t="s">
        <v>27</v>
      </c>
      <c r="B20" s="100"/>
      <c r="C20" s="68">
        <v>86.96</v>
      </c>
      <c r="D20" s="14">
        <f t="shared" si="4"/>
        <v>3.7605674767820529E-3</v>
      </c>
      <c r="E20" s="68">
        <v>86.96</v>
      </c>
      <c r="F20" s="14">
        <f t="shared" si="2"/>
        <v>4.0139343774996082E-3</v>
      </c>
      <c r="G20" s="68">
        <v>86.96</v>
      </c>
      <c r="H20" s="14">
        <f t="shared" si="5"/>
        <v>4.112690565441968E-3</v>
      </c>
      <c r="J20" s="86"/>
    </row>
    <row r="21" spans="1:10" ht="12.6" customHeight="1">
      <c r="A21" s="114" t="s">
        <v>28</v>
      </c>
      <c r="B21" s="115"/>
      <c r="C21" s="68">
        <v>5984.7</v>
      </c>
      <c r="D21" s="14">
        <f t="shared" si="4"/>
        <v>0.25880713176515124</v>
      </c>
      <c r="E21" s="15"/>
      <c r="F21" s="15"/>
      <c r="G21" s="15"/>
      <c r="H21" s="15"/>
    </row>
    <row r="22" spans="1:10" ht="24" customHeight="1">
      <c r="A22" s="114" t="s">
        <v>29</v>
      </c>
      <c r="B22" s="115"/>
      <c r="C22" s="15"/>
      <c r="D22" s="15"/>
      <c r="E22" s="68">
        <v>4525.0600000000004</v>
      </c>
      <c r="F22" s="14">
        <f>((E22*100)/($E$24))/100</f>
        <v>0.20886952500285619</v>
      </c>
      <c r="G22" s="15"/>
      <c r="H22" s="15"/>
    </row>
    <row r="23" spans="1:10" ht="23.25" customHeight="1">
      <c r="A23" s="114" t="s">
        <v>30</v>
      </c>
      <c r="B23" s="115"/>
      <c r="C23" s="15"/>
      <c r="D23" s="15"/>
      <c r="E23" s="15"/>
      <c r="F23" s="15"/>
      <c r="G23" s="68">
        <v>4765.93</v>
      </c>
      <c r="H23" s="14">
        <f>((G23*100)/($G$24))/100</f>
        <v>0.22540013048018445</v>
      </c>
    </row>
    <row r="24" spans="1:10" ht="12.6" customHeight="1">
      <c r="A24" s="99" t="s">
        <v>31</v>
      </c>
      <c r="B24" s="100"/>
      <c r="C24" s="70">
        <f>SUM(C9,C13,C20,C21)</f>
        <v>23124.169566666664</v>
      </c>
      <c r="D24" s="14">
        <f>SUM(D20:D21,D13,D9)</f>
        <v>0.99999999999999989</v>
      </c>
      <c r="E24" s="70">
        <f>SUM(E22,E20,E13,E9)</f>
        <v>21664.529566666664</v>
      </c>
      <c r="F24" s="14">
        <f>SUM(F22,F20,F13,F9)</f>
        <v>1</v>
      </c>
      <c r="G24" s="70">
        <f>SUM(G23,G20,G13,G9)</f>
        <v>21144.308966666664</v>
      </c>
      <c r="H24" s="14">
        <f>SUM(H9,H13,H20,H23)</f>
        <v>1</v>
      </c>
    </row>
    <row r="25" spans="1:10" ht="12.6" customHeight="1">
      <c r="A25" s="99" t="s">
        <v>32</v>
      </c>
      <c r="B25" s="100"/>
      <c r="C25" s="70">
        <f>C24/G37</f>
        <v>2.5411175347985346</v>
      </c>
      <c r="D25" s="7"/>
      <c r="E25" s="71">
        <f>E24/G37</f>
        <v>2.3807175347985345</v>
      </c>
      <c r="F25" s="7"/>
      <c r="G25" s="70">
        <f>G24/G37</f>
        <v>2.3235504358974355</v>
      </c>
      <c r="H25" s="7"/>
    </row>
    <row r="26" spans="1:10" ht="10.7" customHeight="1">
      <c r="A26" s="106"/>
      <c r="B26" s="93"/>
      <c r="C26" s="93"/>
      <c r="D26" s="93"/>
      <c r="E26" s="93"/>
      <c r="F26" s="93"/>
      <c r="G26" s="94"/>
      <c r="H26" s="116"/>
    </row>
    <row r="27" spans="1:10" ht="13.5" customHeight="1">
      <c r="A27" s="91" t="s">
        <v>33</v>
      </c>
      <c r="B27" s="92"/>
      <c r="C27" s="92"/>
      <c r="D27" s="92"/>
      <c r="E27" s="92"/>
      <c r="F27" s="92"/>
      <c r="G27" s="107"/>
      <c r="H27" s="117"/>
    </row>
    <row r="28" spans="1:10" ht="12" customHeight="1">
      <c r="A28" s="99" t="s">
        <v>34</v>
      </c>
      <c r="B28" s="119"/>
      <c r="C28" s="119"/>
      <c r="D28" s="119"/>
      <c r="E28" s="100"/>
      <c r="F28" s="12" t="s">
        <v>35</v>
      </c>
      <c r="G28" s="11" t="s">
        <v>36</v>
      </c>
      <c r="H28" s="117"/>
    </row>
    <row r="29" spans="1:10" ht="12" customHeight="1">
      <c r="A29" s="103" t="s">
        <v>37</v>
      </c>
      <c r="B29" s="120"/>
      <c r="C29" s="120"/>
      <c r="D29" s="120"/>
      <c r="E29" s="104"/>
      <c r="F29" s="16">
        <v>1</v>
      </c>
      <c r="G29" s="17">
        <v>2014</v>
      </c>
      <c r="H29" s="117"/>
    </row>
    <row r="30" spans="1:10" ht="12" customHeight="1">
      <c r="A30" s="99" t="s">
        <v>38</v>
      </c>
      <c r="B30" s="119"/>
      <c r="C30" s="119"/>
      <c r="D30" s="119"/>
      <c r="E30" s="100"/>
      <c r="F30" s="18">
        <v>1</v>
      </c>
      <c r="G30" s="19">
        <v>2014</v>
      </c>
      <c r="H30" s="117"/>
    </row>
    <row r="31" spans="1:10" ht="12" customHeight="1">
      <c r="A31" s="106"/>
      <c r="B31" s="93"/>
      <c r="C31" s="93"/>
      <c r="D31" s="93"/>
      <c r="E31" s="93"/>
      <c r="F31" s="93"/>
      <c r="G31" s="94"/>
      <c r="H31" s="117"/>
    </row>
    <row r="32" spans="1:10" ht="26.25" customHeight="1">
      <c r="A32" s="99" t="s">
        <v>39</v>
      </c>
      <c r="B32" s="100"/>
      <c r="C32" s="12" t="s">
        <v>40</v>
      </c>
      <c r="D32" s="9" t="s">
        <v>41</v>
      </c>
      <c r="E32" s="12" t="s">
        <v>42</v>
      </c>
      <c r="F32" s="12" t="s">
        <v>35</v>
      </c>
      <c r="G32" s="8" t="s">
        <v>43</v>
      </c>
      <c r="H32" s="117"/>
    </row>
    <row r="33" spans="1:8" ht="12" customHeight="1">
      <c r="A33" s="103" t="s">
        <v>44</v>
      </c>
      <c r="B33" s="104"/>
      <c r="C33" s="16">
        <v>5</v>
      </c>
      <c r="D33" s="20">
        <v>0.2</v>
      </c>
      <c r="E33" s="16">
        <v>15</v>
      </c>
      <c r="F33" s="62">
        <v>1</v>
      </c>
      <c r="G33" s="17">
        <v>223551</v>
      </c>
      <c r="H33" s="117"/>
    </row>
    <row r="34" spans="1:8" ht="12" customHeight="1">
      <c r="A34" s="103" t="s">
        <v>45</v>
      </c>
      <c r="B34" s="104"/>
      <c r="C34" s="7"/>
      <c r="D34" s="7"/>
      <c r="E34" s="7"/>
      <c r="F34" s="62">
        <v>7</v>
      </c>
      <c r="G34" s="21">
        <v>6.75</v>
      </c>
      <c r="H34" s="117"/>
    </row>
    <row r="35" spans="1:8" ht="12" customHeight="1">
      <c r="A35" s="106"/>
      <c r="B35" s="93"/>
      <c r="C35" s="93"/>
      <c r="D35" s="93"/>
      <c r="E35" s="93"/>
      <c r="F35" s="93"/>
      <c r="G35" s="94"/>
      <c r="H35" s="117"/>
    </row>
    <row r="36" spans="1:8" ht="11.25" customHeight="1">
      <c r="A36" s="99" t="s">
        <v>46</v>
      </c>
      <c r="B36" s="100"/>
      <c r="C36" s="11" t="s">
        <v>47</v>
      </c>
      <c r="D36" s="7"/>
      <c r="E36" s="7"/>
      <c r="F36" s="12" t="s">
        <v>48</v>
      </c>
      <c r="G36" s="12" t="s">
        <v>49</v>
      </c>
      <c r="H36" s="117"/>
    </row>
    <row r="37" spans="1:8" ht="12" customHeight="1">
      <c r="A37" s="103" t="s">
        <v>50</v>
      </c>
      <c r="B37" s="104"/>
      <c r="C37" s="22" t="s">
        <v>51</v>
      </c>
      <c r="D37" s="7"/>
      <c r="E37" s="7"/>
      <c r="F37" s="62">
        <v>350</v>
      </c>
      <c r="G37" s="19">
        <f>F37*F38</f>
        <v>9100</v>
      </c>
      <c r="H37" s="117"/>
    </row>
    <row r="38" spans="1:8" ht="12" customHeight="1">
      <c r="A38" s="103" t="s">
        <v>52</v>
      </c>
      <c r="B38" s="104"/>
      <c r="C38" s="22" t="s">
        <v>53</v>
      </c>
      <c r="D38" s="7"/>
      <c r="E38" s="7"/>
      <c r="F38" s="62">
        <v>26</v>
      </c>
      <c r="G38" s="7"/>
      <c r="H38" s="117"/>
    </row>
    <row r="39" spans="1:8" ht="12" customHeight="1">
      <c r="A39" s="106"/>
      <c r="B39" s="93"/>
      <c r="C39" s="93"/>
      <c r="D39" s="93"/>
      <c r="E39" s="93"/>
      <c r="F39" s="93"/>
      <c r="G39" s="94"/>
      <c r="H39" s="117"/>
    </row>
    <row r="40" spans="1:8" ht="13.5" customHeight="1">
      <c r="A40" s="91" t="s">
        <v>54</v>
      </c>
      <c r="B40" s="92"/>
      <c r="C40" s="92"/>
      <c r="D40" s="92"/>
      <c r="E40" s="92"/>
      <c r="F40" s="92"/>
      <c r="G40" s="107"/>
      <c r="H40" s="117"/>
    </row>
    <row r="41" spans="1:8" ht="11.25" customHeight="1">
      <c r="A41" s="23" t="s">
        <v>16</v>
      </c>
      <c r="B41" s="24"/>
      <c r="C41" s="24"/>
      <c r="D41" s="24"/>
      <c r="E41" s="24"/>
      <c r="F41" s="24"/>
      <c r="G41" s="25"/>
      <c r="H41" s="117"/>
    </row>
    <row r="42" spans="1:8" ht="11.25" customHeight="1">
      <c r="A42" s="121" t="s">
        <v>55</v>
      </c>
      <c r="B42" s="122"/>
      <c r="C42" s="122"/>
      <c r="D42" s="27"/>
      <c r="E42" s="27"/>
      <c r="F42" s="27"/>
      <c r="G42" s="28"/>
      <c r="H42" s="118"/>
    </row>
    <row r="43" spans="1:8" ht="10.5" customHeight="1">
      <c r="A43" s="123" t="s">
        <v>56</v>
      </c>
      <c r="B43" s="124"/>
      <c r="C43" s="29" t="s">
        <v>57</v>
      </c>
      <c r="D43" s="30" t="s">
        <v>58</v>
      </c>
      <c r="E43" s="30" t="s">
        <v>59</v>
      </c>
      <c r="F43" s="29" t="s">
        <v>60</v>
      </c>
      <c r="G43" s="29" t="s">
        <v>61</v>
      </c>
      <c r="H43" s="30" t="s">
        <v>62</v>
      </c>
    </row>
    <row r="44" spans="1:8" ht="11.25" customHeight="1">
      <c r="A44" s="103" t="s">
        <v>63</v>
      </c>
      <c r="B44" s="104"/>
      <c r="C44" s="22" t="s">
        <v>64</v>
      </c>
      <c r="D44" s="31">
        <v>1</v>
      </c>
      <c r="E44" s="32">
        <v>2014</v>
      </c>
      <c r="F44" s="32">
        <v>2014</v>
      </c>
      <c r="G44" s="116"/>
      <c r="H44" s="116"/>
    </row>
    <row r="45" spans="1:8" ht="11.25" customHeight="1">
      <c r="A45" s="99" t="s">
        <v>65</v>
      </c>
      <c r="B45" s="119"/>
      <c r="C45" s="119"/>
      <c r="D45" s="119"/>
      <c r="E45" s="100"/>
      <c r="F45" s="19">
        <f>SUM(F44)</f>
        <v>2014</v>
      </c>
      <c r="G45" s="117"/>
      <c r="H45" s="117"/>
    </row>
    <row r="46" spans="1:8" ht="11.25" customHeight="1">
      <c r="A46" s="103" t="s">
        <v>66</v>
      </c>
      <c r="B46" s="104"/>
      <c r="C46" s="22" t="s">
        <v>67</v>
      </c>
      <c r="D46" s="34">
        <v>70.61</v>
      </c>
      <c r="E46" s="32">
        <v>2014</v>
      </c>
      <c r="F46" s="33">
        <f>E46*0.7061</f>
        <v>1422.0853999999999</v>
      </c>
      <c r="G46" s="117"/>
      <c r="H46" s="117"/>
    </row>
    <row r="47" spans="1:8" ht="11.25" customHeight="1">
      <c r="A47" s="99" t="s">
        <v>68</v>
      </c>
      <c r="B47" s="119"/>
      <c r="C47" s="119"/>
      <c r="D47" s="119"/>
      <c r="E47" s="100"/>
      <c r="F47" s="19">
        <f>SUM(F44,F46)</f>
        <v>3436.0853999999999</v>
      </c>
      <c r="G47" s="117"/>
      <c r="H47" s="117"/>
    </row>
    <row r="48" spans="1:8" ht="11.25" customHeight="1">
      <c r="A48" s="103" t="s">
        <v>69</v>
      </c>
      <c r="B48" s="104"/>
      <c r="C48" s="35" t="s">
        <v>70</v>
      </c>
      <c r="D48" s="31">
        <v>1</v>
      </c>
      <c r="E48" s="32">
        <v>3094.87</v>
      </c>
      <c r="F48" s="33">
        <f>SUM(F47)</f>
        <v>3436.0853999999999</v>
      </c>
      <c r="G48" s="118"/>
      <c r="H48" s="118"/>
    </row>
    <row r="49" spans="1:8" ht="11.25" customHeight="1">
      <c r="A49" s="125"/>
      <c r="B49" s="126"/>
      <c r="C49" s="126"/>
      <c r="D49" s="126"/>
      <c r="E49" s="126"/>
      <c r="F49" s="127"/>
      <c r="G49" s="36">
        <f>F48</f>
        <v>3436.0853999999999</v>
      </c>
      <c r="H49" s="37">
        <f>G49/G37</f>
        <v>0.3775918021978022</v>
      </c>
    </row>
    <row r="50" spans="1:8" ht="21" customHeight="1">
      <c r="A50" s="128" t="s">
        <v>71</v>
      </c>
      <c r="B50" s="129"/>
      <c r="C50" s="129"/>
      <c r="D50" s="129"/>
      <c r="E50" s="129"/>
      <c r="F50" s="129"/>
      <c r="G50" s="130"/>
      <c r="H50" s="116"/>
    </row>
    <row r="51" spans="1:8" ht="11.25" customHeight="1">
      <c r="A51" s="103" t="s">
        <v>66</v>
      </c>
      <c r="B51" s="104"/>
      <c r="C51" s="22" t="s">
        <v>67</v>
      </c>
      <c r="D51" s="34">
        <v>32.82</v>
      </c>
      <c r="E51" s="32">
        <v>2014</v>
      </c>
      <c r="F51" s="38">
        <f>E51*0.3282</f>
        <v>660.99479999999994</v>
      </c>
      <c r="G51" s="131"/>
      <c r="H51" s="117"/>
    </row>
    <row r="52" spans="1:8" ht="11.25" customHeight="1">
      <c r="A52" s="99" t="s">
        <v>68</v>
      </c>
      <c r="B52" s="119"/>
      <c r="C52" s="119"/>
      <c r="D52" s="119"/>
      <c r="E52" s="100"/>
      <c r="F52" s="19">
        <f>SUM(E51:F51)</f>
        <v>2674.9947999999999</v>
      </c>
      <c r="G52" s="131"/>
      <c r="H52" s="117"/>
    </row>
    <row r="53" spans="1:8" ht="11.25" customHeight="1">
      <c r="A53" s="103" t="s">
        <v>69</v>
      </c>
      <c r="B53" s="104"/>
      <c r="C53" s="35" t="s">
        <v>70</v>
      </c>
      <c r="D53" s="31">
        <v>1</v>
      </c>
      <c r="E53" s="32">
        <v>2409.31</v>
      </c>
      <c r="F53" s="33">
        <f>SUM(F52)</f>
        <v>2674.9947999999999</v>
      </c>
      <c r="G53" s="132"/>
      <c r="H53" s="118"/>
    </row>
    <row r="54" spans="1:8" ht="11.25" customHeight="1">
      <c r="A54" s="125"/>
      <c r="B54" s="126"/>
      <c r="C54" s="126"/>
      <c r="D54" s="126"/>
      <c r="E54" s="126"/>
      <c r="F54" s="127"/>
      <c r="G54" s="36">
        <f>F53</f>
        <v>2674.9947999999999</v>
      </c>
      <c r="H54" s="37">
        <f>G54/G37</f>
        <v>0.29395547252747251</v>
      </c>
    </row>
    <row r="56" spans="1:8">
      <c r="A56" s="151" t="s">
        <v>72</v>
      </c>
      <c r="B56" s="152"/>
      <c r="C56" s="152"/>
      <c r="D56" s="152"/>
      <c r="E56" s="152"/>
      <c r="F56" s="152"/>
      <c r="G56" s="153"/>
      <c r="H56" s="39"/>
    </row>
    <row r="57" spans="1:8" ht="19.5">
      <c r="A57" s="123" t="s">
        <v>56</v>
      </c>
      <c r="B57" s="124"/>
      <c r="C57" s="29" t="s">
        <v>57</v>
      </c>
      <c r="D57" s="30" t="s">
        <v>58</v>
      </c>
      <c r="E57" s="40" t="s">
        <v>59</v>
      </c>
      <c r="F57" s="29" t="s">
        <v>60</v>
      </c>
      <c r="G57" s="29" t="s">
        <v>61</v>
      </c>
      <c r="H57" s="41" t="s">
        <v>62</v>
      </c>
    </row>
    <row r="58" spans="1:8">
      <c r="A58" s="103" t="s">
        <v>73</v>
      </c>
      <c r="B58" s="104"/>
      <c r="C58" s="22" t="s">
        <v>74</v>
      </c>
      <c r="D58" s="42">
        <v>1</v>
      </c>
      <c r="E58" s="21">
        <v>4</v>
      </c>
      <c r="F58" s="7"/>
      <c r="G58" s="143"/>
      <c r="H58" s="143"/>
    </row>
    <row r="59" spans="1:8">
      <c r="A59" s="103" t="s">
        <v>75</v>
      </c>
      <c r="B59" s="104"/>
      <c r="C59" s="22" t="s">
        <v>76</v>
      </c>
      <c r="D59" s="42">
        <v>22</v>
      </c>
      <c r="E59" s="7"/>
      <c r="F59" s="7"/>
      <c r="G59" s="131"/>
      <c r="H59" s="131"/>
    </row>
    <row r="60" spans="1:8">
      <c r="A60" s="103" t="s">
        <v>77</v>
      </c>
      <c r="B60" s="104"/>
      <c r="C60" s="22" t="s">
        <v>78</v>
      </c>
      <c r="D60" s="42">
        <f>D59*2</f>
        <v>44</v>
      </c>
      <c r="E60" s="38">
        <v>2.74</v>
      </c>
      <c r="F60" s="38">
        <f>D60*E60</f>
        <v>120.56</v>
      </c>
      <c r="G60" s="132"/>
      <c r="H60" s="132"/>
    </row>
    <row r="61" spans="1:8">
      <c r="A61" s="125"/>
      <c r="B61" s="126"/>
      <c r="C61" s="126"/>
      <c r="D61" s="126"/>
      <c r="E61" s="126"/>
      <c r="F61" s="127"/>
      <c r="G61" s="43">
        <f>SUM(F60)</f>
        <v>120.56</v>
      </c>
      <c r="H61" s="44">
        <f>G61/G37</f>
        <v>1.3248351648351649E-2</v>
      </c>
    </row>
    <row r="62" spans="1:8">
      <c r="A62" s="136" t="s">
        <v>79</v>
      </c>
      <c r="B62" s="137"/>
      <c r="C62" s="137"/>
      <c r="D62" s="137"/>
      <c r="E62" s="137"/>
      <c r="F62" s="137"/>
      <c r="G62" s="138"/>
      <c r="H62" s="39"/>
    </row>
    <row r="63" spans="1:8" ht="19.5">
      <c r="A63" s="29" t="s">
        <v>56</v>
      </c>
      <c r="B63" s="15"/>
      <c r="C63" s="29" t="s">
        <v>57</v>
      </c>
      <c r="D63" s="30" t="s">
        <v>58</v>
      </c>
      <c r="E63" s="40" t="s">
        <v>59</v>
      </c>
      <c r="F63" s="29" t="s">
        <v>60</v>
      </c>
      <c r="G63" s="45" t="s">
        <v>61</v>
      </c>
      <c r="H63" s="46" t="s">
        <v>62</v>
      </c>
    </row>
    <row r="64" spans="1:8">
      <c r="A64" s="103" t="s">
        <v>80</v>
      </c>
      <c r="B64" s="104"/>
      <c r="C64" s="35" t="s">
        <v>81</v>
      </c>
      <c r="D64" s="42">
        <v>22</v>
      </c>
      <c r="E64" s="21">
        <v>33</v>
      </c>
      <c r="F64" s="38">
        <f>E64*D64</f>
        <v>726</v>
      </c>
      <c r="G64" s="47"/>
      <c r="H64" s="47"/>
    </row>
    <row r="65" spans="1:8">
      <c r="A65" s="125"/>
      <c r="B65" s="126"/>
      <c r="C65" s="126"/>
      <c r="D65" s="126"/>
      <c r="E65" s="126"/>
      <c r="F65" s="127"/>
      <c r="G65" s="43">
        <f>SUM(F64)</f>
        <v>726</v>
      </c>
      <c r="H65" s="43">
        <f>G65/G37</f>
        <v>7.9780219780219777E-2</v>
      </c>
    </row>
    <row r="66" spans="1:8">
      <c r="A66" s="140"/>
      <c r="B66" s="141"/>
      <c r="C66" s="141"/>
      <c r="D66" s="141"/>
      <c r="E66" s="141"/>
      <c r="F66" s="141"/>
      <c r="G66" s="142"/>
      <c r="H66" s="7"/>
    </row>
    <row r="67" spans="1:8">
      <c r="A67" s="99" t="s">
        <v>82</v>
      </c>
      <c r="B67" s="119"/>
      <c r="C67" s="119"/>
      <c r="D67" s="119"/>
      <c r="E67" s="119"/>
      <c r="F67" s="100"/>
      <c r="G67" s="36">
        <f>SUM(G65,G61,G49)</f>
        <v>4282.6453999999994</v>
      </c>
      <c r="H67" s="43">
        <f>G67/G37</f>
        <v>0.47062037362637354</v>
      </c>
    </row>
    <row r="68" spans="1:8">
      <c r="A68" s="99" t="s">
        <v>83</v>
      </c>
      <c r="B68" s="119"/>
      <c r="C68" s="119"/>
      <c r="D68" s="119"/>
      <c r="E68" s="119"/>
      <c r="F68" s="100"/>
      <c r="G68" s="36">
        <f>SUM(G65,G61,G54)</f>
        <v>3521.5547999999999</v>
      </c>
      <c r="H68" s="43">
        <f>G68/G37</f>
        <v>0.38698404395604397</v>
      </c>
    </row>
    <row r="69" spans="1:8">
      <c r="A69" s="48" t="s">
        <v>20</v>
      </c>
      <c r="B69" s="49"/>
      <c r="C69" s="49"/>
      <c r="D69" s="49"/>
      <c r="E69" s="49"/>
      <c r="F69" s="49"/>
      <c r="G69" s="50"/>
      <c r="H69" s="143"/>
    </row>
    <row r="70" spans="1:8">
      <c r="A70" s="26" t="s">
        <v>84</v>
      </c>
      <c r="B70" s="27"/>
      <c r="C70" s="27"/>
      <c r="D70" s="27"/>
      <c r="E70" s="27"/>
      <c r="F70" s="27"/>
      <c r="G70" s="28"/>
      <c r="H70" s="132"/>
    </row>
    <row r="71" spans="1:8" ht="19.5">
      <c r="A71" s="29" t="s">
        <v>56</v>
      </c>
      <c r="B71" s="15"/>
      <c r="C71" s="29" t="s">
        <v>57</v>
      </c>
      <c r="D71" s="30" t="s">
        <v>58</v>
      </c>
      <c r="E71" s="40" t="s">
        <v>59</v>
      </c>
      <c r="F71" s="29" t="s">
        <v>60</v>
      </c>
      <c r="G71" s="29" t="s">
        <v>61</v>
      </c>
      <c r="H71" s="41" t="s">
        <v>62</v>
      </c>
    </row>
    <row r="72" spans="1:8">
      <c r="A72" s="103" t="s">
        <v>85</v>
      </c>
      <c r="B72" s="104"/>
      <c r="C72" s="35" t="s">
        <v>81</v>
      </c>
      <c r="D72" s="31">
        <v>1</v>
      </c>
      <c r="E72" s="33">
        <v>223551</v>
      </c>
      <c r="F72" s="33">
        <v>223551</v>
      </c>
      <c r="G72" s="116"/>
      <c r="H72" s="116"/>
    </row>
    <row r="73" spans="1:8">
      <c r="A73" s="103" t="s">
        <v>86</v>
      </c>
      <c r="B73" s="104"/>
      <c r="C73" s="22" t="s">
        <v>87</v>
      </c>
      <c r="D73" s="31">
        <v>5</v>
      </c>
      <c r="E73" s="7"/>
      <c r="F73" s="7"/>
      <c r="G73" s="117"/>
      <c r="H73" s="117"/>
    </row>
    <row r="74" spans="1:8">
      <c r="A74" s="103" t="s">
        <v>88</v>
      </c>
      <c r="B74" s="104"/>
      <c r="C74" s="22" t="s">
        <v>67</v>
      </c>
      <c r="D74" s="21">
        <v>60</v>
      </c>
      <c r="E74" s="33">
        <v>223551</v>
      </c>
      <c r="F74" s="33">
        <v>134130.6</v>
      </c>
      <c r="G74" s="117"/>
      <c r="H74" s="117"/>
    </row>
    <row r="75" spans="1:8">
      <c r="A75" s="99" t="s">
        <v>89</v>
      </c>
      <c r="B75" s="100"/>
      <c r="C75" s="51" t="s">
        <v>90</v>
      </c>
      <c r="D75" s="18">
        <v>60</v>
      </c>
      <c r="E75" s="19">
        <v>134130.6</v>
      </c>
      <c r="F75" s="19">
        <v>2235.5100000000002</v>
      </c>
      <c r="G75" s="117"/>
      <c r="H75" s="117"/>
    </row>
    <row r="76" spans="1:8">
      <c r="A76" s="99" t="s">
        <v>91</v>
      </c>
      <c r="B76" s="100"/>
      <c r="C76" s="11" t="s">
        <v>92</v>
      </c>
      <c r="D76" s="38">
        <v>1</v>
      </c>
      <c r="E76" s="19">
        <v>2235.5100000000002</v>
      </c>
      <c r="F76" s="19">
        <v>2235.5100000000002</v>
      </c>
      <c r="G76" s="118"/>
      <c r="H76" s="118"/>
    </row>
    <row r="77" spans="1:8">
      <c r="A77" s="125"/>
      <c r="B77" s="126"/>
      <c r="C77" s="126"/>
      <c r="D77" s="126"/>
      <c r="E77" s="126"/>
      <c r="F77" s="127"/>
      <c r="G77" s="36">
        <f>SUM(F76)</f>
        <v>2235.5100000000002</v>
      </c>
      <c r="H77" s="43">
        <f>G77/G37</f>
        <v>0.24566043956043959</v>
      </c>
    </row>
    <row r="78" spans="1:8">
      <c r="A78" s="121" t="s">
        <v>93</v>
      </c>
      <c r="B78" s="122"/>
      <c r="C78" s="122"/>
      <c r="D78" s="122"/>
      <c r="E78" s="122"/>
      <c r="F78" s="122"/>
      <c r="G78" s="139"/>
      <c r="H78" s="7"/>
    </row>
    <row r="79" spans="1:8" ht="19.5">
      <c r="A79" s="123" t="s">
        <v>56</v>
      </c>
      <c r="B79" s="124"/>
      <c r="C79" s="29" t="s">
        <v>57</v>
      </c>
      <c r="D79" s="30" t="s">
        <v>58</v>
      </c>
      <c r="E79" s="40" t="s">
        <v>59</v>
      </c>
      <c r="F79" s="29" t="s">
        <v>60</v>
      </c>
      <c r="G79" s="29" t="s">
        <v>61</v>
      </c>
      <c r="H79" s="41" t="s">
        <v>62</v>
      </c>
    </row>
    <row r="80" spans="1:8">
      <c r="A80" s="103" t="s">
        <v>94</v>
      </c>
      <c r="B80" s="104"/>
      <c r="C80" s="35" t="s">
        <v>81</v>
      </c>
      <c r="D80" s="31">
        <v>1</v>
      </c>
      <c r="E80" s="33">
        <v>223551</v>
      </c>
      <c r="F80" s="33">
        <v>223551</v>
      </c>
      <c r="G80" s="116"/>
      <c r="H80" s="116"/>
    </row>
    <row r="81" spans="1:11">
      <c r="A81" s="103" t="s">
        <v>95</v>
      </c>
      <c r="B81" s="104"/>
      <c r="C81" s="22" t="s">
        <v>67</v>
      </c>
      <c r="D81" s="52">
        <v>2.75</v>
      </c>
      <c r="E81" s="7"/>
      <c r="F81" s="7"/>
      <c r="G81" s="117"/>
      <c r="H81" s="117"/>
      <c r="K81" s="72"/>
    </row>
    <row r="82" spans="1:11">
      <c r="A82" s="103" t="s">
        <v>96</v>
      </c>
      <c r="B82" s="104"/>
      <c r="C82" s="22" t="s">
        <v>74</v>
      </c>
      <c r="D82" s="33">
        <v>223551</v>
      </c>
      <c r="E82" s="7"/>
      <c r="F82" s="7"/>
      <c r="G82" s="117"/>
      <c r="H82" s="117"/>
    </row>
    <row r="83" spans="1:11">
      <c r="A83" s="103" t="s">
        <v>97</v>
      </c>
      <c r="B83" s="104"/>
      <c r="C83" s="7"/>
      <c r="D83" s="33">
        <v>89420.4</v>
      </c>
      <c r="E83" s="7"/>
      <c r="F83" s="7"/>
      <c r="G83" s="117"/>
      <c r="H83" s="117"/>
    </row>
    <row r="84" spans="1:11">
      <c r="A84" s="103" t="s">
        <v>98</v>
      </c>
      <c r="B84" s="104"/>
      <c r="C84" s="22" t="s">
        <v>74</v>
      </c>
      <c r="D84" s="33">
        <v>169898.76</v>
      </c>
      <c r="E84" s="7"/>
      <c r="F84" s="7"/>
      <c r="G84" s="117"/>
      <c r="H84" s="117"/>
    </row>
    <row r="85" spans="1:11">
      <c r="A85" s="99" t="s">
        <v>99</v>
      </c>
      <c r="B85" s="100"/>
      <c r="C85" s="51" t="s">
        <v>100</v>
      </c>
      <c r="D85" s="7"/>
      <c r="E85" s="53">
        <v>389.35</v>
      </c>
      <c r="F85" s="53">
        <v>389.35</v>
      </c>
      <c r="G85" s="117"/>
      <c r="H85" s="117"/>
    </row>
    <row r="86" spans="1:11">
      <c r="A86" s="99" t="s">
        <v>101</v>
      </c>
      <c r="B86" s="119"/>
      <c r="C86" s="119"/>
      <c r="D86" s="119"/>
      <c r="E86" s="100"/>
      <c r="F86" s="53">
        <v>389.35</v>
      </c>
      <c r="G86" s="117"/>
      <c r="H86" s="117"/>
    </row>
    <row r="87" spans="1:11">
      <c r="A87" s="99" t="s">
        <v>91</v>
      </c>
      <c r="B87" s="100"/>
      <c r="C87" s="11" t="s">
        <v>92</v>
      </c>
      <c r="D87" s="31">
        <v>1</v>
      </c>
      <c r="E87" s="53">
        <v>389.35</v>
      </c>
      <c r="F87" s="53">
        <v>389.35</v>
      </c>
      <c r="G87" s="118"/>
      <c r="H87" s="118"/>
    </row>
    <row r="88" spans="1:11">
      <c r="A88" s="125"/>
      <c r="B88" s="126"/>
      <c r="C88" s="126"/>
      <c r="D88" s="126"/>
      <c r="E88" s="126"/>
      <c r="F88" s="127"/>
      <c r="G88" s="43">
        <f>SUM(F87)</f>
        <v>389.35</v>
      </c>
      <c r="H88" s="43">
        <f>G88/G37</f>
        <v>4.2785714285714288E-2</v>
      </c>
    </row>
    <row r="89" spans="1:11">
      <c r="A89" s="136" t="s">
        <v>102</v>
      </c>
      <c r="B89" s="137"/>
      <c r="C89" s="137"/>
      <c r="D89" s="137"/>
      <c r="E89" s="137"/>
      <c r="F89" s="137"/>
      <c r="G89" s="138"/>
      <c r="H89" s="39"/>
    </row>
    <row r="90" spans="1:11" ht="19.5">
      <c r="A90" s="123" t="s">
        <v>56</v>
      </c>
      <c r="B90" s="124"/>
      <c r="C90" s="29" t="s">
        <v>57</v>
      </c>
      <c r="D90" s="30" t="s">
        <v>58</v>
      </c>
      <c r="E90" s="40" t="s">
        <v>59</v>
      </c>
      <c r="F90" s="29" t="s">
        <v>60</v>
      </c>
      <c r="G90" s="29" t="s">
        <v>61</v>
      </c>
      <c r="H90" s="41" t="s">
        <v>62</v>
      </c>
    </row>
    <row r="91" spans="1:11">
      <c r="A91" s="103" t="s">
        <v>103</v>
      </c>
      <c r="B91" s="104"/>
      <c r="C91" s="35" t="s">
        <v>81</v>
      </c>
      <c r="D91" s="38">
        <v>1</v>
      </c>
      <c r="E91" s="33">
        <v>2235.5100000000002</v>
      </c>
      <c r="F91" s="33">
        <v>2235.5100000000002</v>
      </c>
      <c r="G91" s="116"/>
      <c r="H91" s="116"/>
    </row>
    <row r="92" spans="1:11">
      <c r="A92" s="103" t="s">
        <v>104</v>
      </c>
      <c r="B92" s="104"/>
      <c r="C92" s="35" t="s">
        <v>81</v>
      </c>
      <c r="D92" s="38">
        <v>1</v>
      </c>
      <c r="E92" s="21">
        <v>66.7</v>
      </c>
      <c r="F92" s="38">
        <v>66.7</v>
      </c>
      <c r="G92" s="117"/>
      <c r="H92" s="117"/>
    </row>
    <row r="93" spans="1:11">
      <c r="A93" s="103" t="s">
        <v>105</v>
      </c>
      <c r="B93" s="104"/>
      <c r="C93" s="35" t="s">
        <v>81</v>
      </c>
      <c r="D93" s="38">
        <v>1</v>
      </c>
      <c r="E93" s="17">
        <v>1250</v>
      </c>
      <c r="F93" s="33">
        <v>1250</v>
      </c>
      <c r="G93" s="117"/>
      <c r="H93" s="117"/>
    </row>
    <row r="94" spans="1:11">
      <c r="A94" s="103" t="s">
        <v>106</v>
      </c>
      <c r="B94" s="104"/>
      <c r="C94" s="35" t="s">
        <v>81</v>
      </c>
      <c r="D94" s="38">
        <v>1</v>
      </c>
      <c r="E94" s="17">
        <v>1075</v>
      </c>
      <c r="F94" s="33">
        <v>1075</v>
      </c>
      <c r="G94" s="117"/>
      <c r="H94" s="117"/>
    </row>
    <row r="95" spans="1:11">
      <c r="A95" s="103" t="s">
        <v>107</v>
      </c>
      <c r="B95" s="104"/>
      <c r="C95" s="35" t="s">
        <v>81</v>
      </c>
      <c r="D95" s="38">
        <v>1</v>
      </c>
      <c r="E95" s="21">
        <v>400</v>
      </c>
      <c r="F95" s="38">
        <v>400</v>
      </c>
      <c r="G95" s="117"/>
      <c r="H95" s="117"/>
    </row>
    <row r="96" spans="1:11">
      <c r="A96" s="103" t="s">
        <v>108</v>
      </c>
      <c r="B96" s="104"/>
      <c r="C96" s="35" t="s">
        <v>81</v>
      </c>
      <c r="D96" s="38">
        <v>1</v>
      </c>
      <c r="E96" s="21">
        <v>60</v>
      </c>
      <c r="F96" s="38">
        <v>60</v>
      </c>
      <c r="G96" s="117"/>
      <c r="H96" s="117"/>
    </row>
    <row r="97" spans="1:8">
      <c r="A97" s="99" t="s">
        <v>109</v>
      </c>
      <c r="B97" s="100"/>
      <c r="C97" s="51" t="s">
        <v>90</v>
      </c>
      <c r="D97" s="18">
        <v>12</v>
      </c>
      <c r="E97" s="19">
        <f>SUM(E91:E96)</f>
        <v>5087.21</v>
      </c>
      <c r="F97" s="53">
        <f>E97/D97</f>
        <v>423.93416666666667</v>
      </c>
      <c r="G97" s="118"/>
      <c r="H97" s="118"/>
    </row>
    <row r="98" spans="1:8">
      <c r="A98" s="126"/>
      <c r="B98" s="126"/>
      <c r="C98" s="126"/>
      <c r="D98" s="126"/>
      <c r="E98" s="126"/>
      <c r="F98" s="127"/>
      <c r="G98" s="43">
        <f>SUM(F97)</f>
        <v>423.93416666666667</v>
      </c>
      <c r="H98" s="43">
        <f>G98/G37</f>
        <v>4.6586172161172161E-2</v>
      </c>
    </row>
    <row r="99" spans="1:8">
      <c r="A99" s="133" t="s">
        <v>110</v>
      </c>
      <c r="B99" s="134"/>
      <c r="C99" s="134"/>
      <c r="D99" s="134"/>
      <c r="E99" s="134"/>
      <c r="F99" s="134"/>
      <c r="G99" s="135"/>
      <c r="H99" s="143"/>
    </row>
    <row r="100" spans="1:8">
      <c r="A100" s="99" t="s">
        <v>111</v>
      </c>
      <c r="B100" s="100"/>
      <c r="C100" s="54">
        <f>G37</f>
        <v>9100</v>
      </c>
      <c r="D100" s="140"/>
      <c r="E100" s="141"/>
      <c r="F100" s="141"/>
      <c r="G100" s="142"/>
      <c r="H100" s="132"/>
    </row>
    <row r="101" spans="1:8" ht="19.5">
      <c r="A101" s="123" t="s">
        <v>56</v>
      </c>
      <c r="B101" s="124"/>
      <c r="C101" s="29" t="s">
        <v>57</v>
      </c>
      <c r="D101" s="30" t="s">
        <v>112</v>
      </c>
      <c r="E101" s="40" t="s">
        <v>59</v>
      </c>
      <c r="F101" s="29" t="s">
        <v>60</v>
      </c>
      <c r="G101" s="29" t="s">
        <v>61</v>
      </c>
      <c r="H101" s="41" t="s">
        <v>62</v>
      </c>
    </row>
    <row r="102" spans="1:8">
      <c r="A102" s="103" t="s">
        <v>113</v>
      </c>
      <c r="B102" s="104"/>
      <c r="C102" s="22" t="s">
        <v>114</v>
      </c>
      <c r="D102" s="38">
        <v>7</v>
      </c>
      <c r="E102" s="38">
        <f>G34</f>
        <v>6.75</v>
      </c>
      <c r="F102" s="7"/>
      <c r="G102" s="116"/>
      <c r="H102" s="116"/>
    </row>
    <row r="103" spans="1:8">
      <c r="A103" s="103" t="s">
        <v>115</v>
      </c>
      <c r="B103" s="104"/>
      <c r="C103" s="22" t="s">
        <v>116</v>
      </c>
      <c r="D103" s="55">
        <v>9100</v>
      </c>
      <c r="E103" s="56">
        <v>0.60599999999999998</v>
      </c>
      <c r="F103" s="33">
        <f>D103*E103</f>
        <v>5514.5999999999995</v>
      </c>
      <c r="G103" s="117"/>
      <c r="H103" s="117"/>
    </row>
    <row r="104" spans="1:8">
      <c r="A104" s="103" t="s">
        <v>117</v>
      </c>
      <c r="B104" s="104"/>
      <c r="C104" s="57" t="s">
        <v>118</v>
      </c>
      <c r="D104" s="58">
        <v>10.5</v>
      </c>
      <c r="E104" s="21">
        <v>19.899999999999999</v>
      </c>
      <c r="F104" s="7"/>
      <c r="G104" s="117"/>
      <c r="H104" s="117"/>
    </row>
    <row r="105" spans="1:8">
      <c r="A105" s="103" t="s">
        <v>119</v>
      </c>
      <c r="B105" s="104"/>
      <c r="C105" s="22" t="s">
        <v>116</v>
      </c>
      <c r="D105" s="55">
        <v>9100</v>
      </c>
      <c r="E105" s="56">
        <v>2.1000000000000001E-2</v>
      </c>
      <c r="F105" s="38">
        <f>D105*E105</f>
        <v>191.10000000000002</v>
      </c>
      <c r="G105" s="117"/>
      <c r="H105" s="117"/>
    </row>
    <row r="106" spans="1:8">
      <c r="A106" s="103" t="s">
        <v>120</v>
      </c>
      <c r="B106" s="104"/>
      <c r="C106" s="57" t="s">
        <v>121</v>
      </c>
      <c r="D106" s="52">
        <v>4.5999999999999996</v>
      </c>
      <c r="E106" s="21">
        <v>21.9</v>
      </c>
      <c r="F106" s="7"/>
      <c r="G106" s="117"/>
      <c r="H106" s="117"/>
    </row>
    <row r="107" spans="1:8">
      <c r="A107" s="103" t="s">
        <v>122</v>
      </c>
      <c r="B107" s="104"/>
      <c r="C107" s="22" t="s">
        <v>116</v>
      </c>
      <c r="D107" s="55">
        <v>9100</v>
      </c>
      <c r="E107" s="59">
        <v>1E-3</v>
      </c>
      <c r="F107" s="38">
        <f>D107*E107</f>
        <v>9.1</v>
      </c>
      <c r="G107" s="117"/>
      <c r="H107" s="117"/>
    </row>
    <row r="108" spans="1:8">
      <c r="A108" s="103" t="s">
        <v>123</v>
      </c>
      <c r="B108" s="104"/>
      <c r="C108" s="57" t="s">
        <v>124</v>
      </c>
      <c r="D108" s="52">
        <v>1.7</v>
      </c>
      <c r="E108" s="21">
        <v>22.5</v>
      </c>
      <c r="F108" s="7"/>
      <c r="G108" s="117"/>
      <c r="H108" s="117"/>
    </row>
    <row r="109" spans="1:8">
      <c r="A109" s="103" t="s">
        <v>125</v>
      </c>
      <c r="B109" s="104"/>
      <c r="C109" s="22" t="s">
        <v>116</v>
      </c>
      <c r="D109" s="55">
        <v>9100</v>
      </c>
      <c r="E109" s="59">
        <v>5.0000000000000001E-4</v>
      </c>
      <c r="F109" s="38">
        <f>D109*E109</f>
        <v>4.55</v>
      </c>
      <c r="G109" s="117"/>
      <c r="H109" s="117"/>
    </row>
    <row r="110" spans="1:8">
      <c r="A110" s="103" t="s">
        <v>126</v>
      </c>
      <c r="B110" s="104"/>
      <c r="C110" s="57" t="s">
        <v>127</v>
      </c>
      <c r="D110" s="52">
        <v>1</v>
      </c>
      <c r="E110" s="21">
        <v>21.6</v>
      </c>
      <c r="F110" s="7"/>
      <c r="G110" s="117"/>
      <c r="H110" s="117"/>
    </row>
    <row r="111" spans="1:8">
      <c r="A111" s="103" t="s">
        <v>128</v>
      </c>
      <c r="B111" s="104"/>
      <c r="C111" s="22" t="s">
        <v>116</v>
      </c>
      <c r="D111" s="55">
        <v>9100</v>
      </c>
      <c r="E111" s="56">
        <v>2E-3</v>
      </c>
      <c r="F111" s="38">
        <f>D111*E111</f>
        <v>18.2</v>
      </c>
      <c r="G111" s="117"/>
      <c r="H111" s="117"/>
    </row>
    <row r="112" spans="1:8">
      <c r="A112" s="99" t="s">
        <v>129</v>
      </c>
      <c r="B112" s="100"/>
      <c r="C112" s="13" t="s">
        <v>130</v>
      </c>
      <c r="D112" s="7"/>
      <c r="E112" s="60">
        <f>SUM(E111,E109,E107,E105,E103)</f>
        <v>0.63049999999999995</v>
      </c>
      <c r="F112" s="19">
        <f>SUM(F103:F111)</f>
        <v>5737.55</v>
      </c>
      <c r="G112" s="118"/>
      <c r="H112" s="118"/>
    </row>
    <row r="113" spans="1:9">
      <c r="A113" s="125"/>
      <c r="B113" s="126"/>
      <c r="C113" s="126"/>
      <c r="D113" s="126"/>
      <c r="E113" s="126"/>
      <c r="F113" s="127"/>
      <c r="G113" s="36">
        <f>SUM(F112)</f>
        <v>5737.55</v>
      </c>
      <c r="H113" s="43">
        <f>G113/G37</f>
        <v>0.63050000000000006</v>
      </c>
    </row>
    <row r="114" spans="1:9">
      <c r="A114" s="151" t="s">
        <v>131</v>
      </c>
      <c r="B114" s="152"/>
      <c r="C114" s="152"/>
      <c r="D114" s="152"/>
      <c r="E114" s="152"/>
      <c r="F114" s="152"/>
      <c r="G114" s="152"/>
      <c r="H114" s="153"/>
      <c r="I114" s="39"/>
    </row>
    <row r="115" spans="1:9" ht="29.25">
      <c r="A115" s="123" t="s">
        <v>56</v>
      </c>
      <c r="B115" s="124"/>
      <c r="C115" s="61" t="s">
        <v>57</v>
      </c>
      <c r="D115" s="30" t="s">
        <v>58</v>
      </c>
      <c r="E115" s="40" t="s">
        <v>59</v>
      </c>
      <c r="F115" s="155" t="s">
        <v>60</v>
      </c>
      <c r="G115" s="156"/>
      <c r="H115" s="29" t="s">
        <v>61</v>
      </c>
      <c r="I115" s="41" t="s">
        <v>62</v>
      </c>
    </row>
    <row r="116" spans="1:9">
      <c r="A116" s="103" t="s">
        <v>132</v>
      </c>
      <c r="B116" s="104"/>
      <c r="C116" s="22" t="s">
        <v>133</v>
      </c>
      <c r="D116" s="55">
        <v>7800</v>
      </c>
      <c r="E116" s="21">
        <v>0.2</v>
      </c>
      <c r="F116" s="157">
        <f>D116*E116</f>
        <v>1560</v>
      </c>
      <c r="G116" s="158"/>
      <c r="H116" s="116"/>
      <c r="I116" s="116"/>
    </row>
    <row r="117" spans="1:9">
      <c r="A117" s="103" t="s">
        <v>134</v>
      </c>
      <c r="B117" s="104"/>
      <c r="C117" s="22" t="s">
        <v>135</v>
      </c>
      <c r="D117" s="62">
        <v>4</v>
      </c>
      <c r="E117" s="21">
        <v>50</v>
      </c>
      <c r="F117" s="159">
        <f>D117*E117</f>
        <v>200</v>
      </c>
      <c r="G117" s="160"/>
      <c r="H117" s="117"/>
      <c r="I117" s="117"/>
    </row>
    <row r="118" spans="1:9">
      <c r="A118" s="161" t="s">
        <v>136</v>
      </c>
      <c r="B118" s="162"/>
      <c r="C118" s="82" t="s">
        <v>135</v>
      </c>
      <c r="D118" s="83">
        <f>F38</f>
        <v>26</v>
      </c>
      <c r="E118" s="84">
        <v>18.8</v>
      </c>
      <c r="F118" s="163">
        <f>D118*E118</f>
        <v>488.8</v>
      </c>
      <c r="G118" s="164"/>
      <c r="H118" s="117"/>
      <c r="I118" s="117"/>
    </row>
    <row r="119" spans="1:9">
      <c r="A119" s="99" t="s">
        <v>137</v>
      </c>
      <c r="B119" s="100"/>
      <c r="C119" s="22" t="s">
        <v>138</v>
      </c>
      <c r="D119" s="7"/>
      <c r="E119" s="7"/>
      <c r="F119" s="165">
        <f>SUM(F116:G118)</f>
        <v>2248.8000000000002</v>
      </c>
      <c r="G119" s="166"/>
      <c r="H119" s="118"/>
      <c r="I119" s="118"/>
    </row>
    <row r="120" spans="1:9">
      <c r="A120" s="125"/>
      <c r="B120" s="126"/>
      <c r="C120" s="126"/>
      <c r="D120" s="126"/>
      <c r="E120" s="126"/>
      <c r="F120" s="126"/>
      <c r="G120" s="127"/>
      <c r="H120" s="36">
        <f>F119</f>
        <v>2248.8000000000002</v>
      </c>
      <c r="I120" s="43">
        <f>SUM(H120/G37)</f>
        <v>0.24712087912087913</v>
      </c>
    </row>
    <row r="121" spans="1:9">
      <c r="A121" s="136" t="s">
        <v>139</v>
      </c>
      <c r="B121" s="137"/>
      <c r="C121" s="137"/>
      <c r="D121" s="137"/>
      <c r="E121" s="137"/>
      <c r="F121" s="137"/>
      <c r="G121" s="137"/>
      <c r="H121" s="138"/>
      <c r="I121" s="39"/>
    </row>
    <row r="122" spans="1:9" ht="29.25">
      <c r="A122" s="123" t="s">
        <v>56</v>
      </c>
      <c r="B122" s="124"/>
      <c r="C122" s="61" t="s">
        <v>57</v>
      </c>
      <c r="D122" s="30" t="s">
        <v>58</v>
      </c>
      <c r="E122" s="40" t="s">
        <v>59</v>
      </c>
      <c r="F122" s="155" t="s">
        <v>60</v>
      </c>
      <c r="G122" s="156"/>
      <c r="H122" s="29" t="s">
        <v>61</v>
      </c>
      <c r="I122" s="41" t="s">
        <v>62</v>
      </c>
    </row>
    <row r="123" spans="1:9">
      <c r="A123" s="103" t="s">
        <v>140</v>
      </c>
      <c r="B123" s="104"/>
      <c r="C123" s="22" t="s">
        <v>81</v>
      </c>
      <c r="D123" s="16">
        <v>4</v>
      </c>
      <c r="E123" s="21">
        <v>900</v>
      </c>
      <c r="F123" s="157">
        <f>E123*D123</f>
        <v>3600</v>
      </c>
      <c r="G123" s="158"/>
      <c r="H123" s="116"/>
      <c r="I123" s="116"/>
    </row>
    <row r="124" spans="1:9">
      <c r="A124" s="103" t="s">
        <v>141</v>
      </c>
      <c r="B124" s="104"/>
      <c r="C124" s="22" t="s">
        <v>142</v>
      </c>
      <c r="D124" s="16">
        <v>2</v>
      </c>
      <c r="E124" s="7"/>
      <c r="F124" s="106"/>
      <c r="G124" s="94"/>
      <c r="H124" s="117"/>
      <c r="I124" s="117"/>
    </row>
    <row r="125" spans="1:9">
      <c r="A125" s="103" t="s">
        <v>143</v>
      </c>
      <c r="B125" s="104"/>
      <c r="C125" s="22" t="s">
        <v>142</v>
      </c>
      <c r="D125" s="38">
        <v>8</v>
      </c>
      <c r="E125" s="21">
        <v>354</v>
      </c>
      <c r="F125" s="157">
        <f>D125*E125</f>
        <v>2832</v>
      </c>
      <c r="G125" s="158"/>
      <c r="H125" s="117"/>
      <c r="I125" s="117"/>
    </row>
    <row r="126" spans="1:9">
      <c r="A126" s="103" t="s">
        <v>144</v>
      </c>
      <c r="B126" s="104"/>
      <c r="C126" s="22" t="s">
        <v>145</v>
      </c>
      <c r="D126" s="63">
        <v>70000</v>
      </c>
      <c r="E126" s="33">
        <v>5712</v>
      </c>
      <c r="F126" s="159">
        <f>E126/D126</f>
        <v>8.1600000000000006E-2</v>
      </c>
      <c r="G126" s="160"/>
      <c r="H126" s="117"/>
      <c r="I126" s="117"/>
    </row>
    <row r="127" spans="1:9">
      <c r="A127" s="99" t="s">
        <v>146</v>
      </c>
      <c r="B127" s="100"/>
      <c r="C127" s="22" t="s">
        <v>116</v>
      </c>
      <c r="D127" s="55">
        <v>6600</v>
      </c>
      <c r="E127" s="38">
        <v>0.08</v>
      </c>
      <c r="F127" s="159">
        <f>E127*D127</f>
        <v>528</v>
      </c>
      <c r="G127" s="160"/>
      <c r="H127" s="118"/>
      <c r="I127" s="118"/>
    </row>
    <row r="128" spans="1:9">
      <c r="A128" s="125"/>
      <c r="B128" s="126"/>
      <c r="C128" s="126"/>
      <c r="D128" s="126"/>
      <c r="E128" s="126"/>
      <c r="F128" s="126"/>
      <c r="G128" s="127"/>
      <c r="H128" s="43">
        <f>SUM(F127)</f>
        <v>528</v>
      </c>
      <c r="I128" s="43">
        <f>H128/G37</f>
        <v>5.8021978021978025E-2</v>
      </c>
    </row>
    <row r="129" spans="1:9">
      <c r="A129" s="140"/>
      <c r="B129" s="141"/>
      <c r="C129" s="141"/>
      <c r="D129" s="141"/>
      <c r="E129" s="141"/>
      <c r="F129" s="141"/>
      <c r="G129" s="141"/>
      <c r="H129" s="142"/>
      <c r="I129" s="7"/>
    </row>
    <row r="130" spans="1:9">
      <c r="A130" s="99" t="s">
        <v>147</v>
      </c>
      <c r="B130" s="119"/>
      <c r="C130" s="119"/>
      <c r="D130" s="119"/>
      <c r="E130" s="119"/>
      <c r="F130" s="119"/>
      <c r="G130" s="100"/>
      <c r="H130" s="36">
        <f>SUM(H128,H120,G113,G98,G88,G77)</f>
        <v>11563.144166666667</v>
      </c>
      <c r="I130" s="43">
        <f>H130/G37</f>
        <v>1.2706751831501832</v>
      </c>
    </row>
    <row r="131" spans="1:9">
      <c r="A131" s="99" t="s">
        <v>27</v>
      </c>
      <c r="B131" s="119"/>
      <c r="C131" s="119"/>
      <c r="D131" s="119"/>
      <c r="E131" s="119"/>
      <c r="F131" s="119"/>
      <c r="G131" s="119"/>
      <c r="H131" s="100"/>
      <c r="I131" s="39"/>
    </row>
    <row r="132" spans="1:9" ht="29.25">
      <c r="A132" s="123" t="s">
        <v>56</v>
      </c>
      <c r="B132" s="124"/>
      <c r="C132" s="61" t="s">
        <v>57</v>
      </c>
      <c r="D132" s="30" t="s">
        <v>58</v>
      </c>
      <c r="E132" s="40" t="s">
        <v>59</v>
      </c>
      <c r="F132" s="155" t="s">
        <v>60</v>
      </c>
      <c r="G132" s="156"/>
      <c r="H132" s="29" t="s">
        <v>61</v>
      </c>
      <c r="I132" s="41" t="s">
        <v>62</v>
      </c>
    </row>
    <row r="133" spans="1:9">
      <c r="A133" s="103" t="s">
        <v>148</v>
      </c>
      <c r="B133" s="104"/>
      <c r="C133" s="22" t="s">
        <v>149</v>
      </c>
      <c r="D133" s="52">
        <v>0.08</v>
      </c>
      <c r="E133" s="21">
        <v>21.9</v>
      </c>
      <c r="F133" s="159">
        <f>E133*D133</f>
        <v>1.752</v>
      </c>
      <c r="G133" s="160"/>
      <c r="H133" s="116"/>
      <c r="I133" s="116"/>
    </row>
    <row r="134" spans="1:9">
      <c r="A134" s="103" t="s">
        <v>150</v>
      </c>
      <c r="B134" s="104"/>
      <c r="C134" s="22" t="s">
        <v>149</v>
      </c>
      <c r="D134" s="52">
        <v>0.25</v>
      </c>
      <c r="E134" s="21">
        <v>21</v>
      </c>
      <c r="F134" s="159">
        <f t="shared" ref="F134:F137" si="6">E134*D134</f>
        <v>5.25</v>
      </c>
      <c r="G134" s="160"/>
      <c r="H134" s="117"/>
      <c r="I134" s="117"/>
    </row>
    <row r="135" spans="1:9">
      <c r="A135" s="103" t="s">
        <v>151</v>
      </c>
      <c r="B135" s="104"/>
      <c r="C135" s="22" t="s">
        <v>149</v>
      </c>
      <c r="D135" s="52">
        <v>0.17</v>
      </c>
      <c r="E135" s="21">
        <v>11.3</v>
      </c>
      <c r="F135" s="159">
        <f t="shared" si="6"/>
        <v>1.9210000000000003</v>
      </c>
      <c r="G135" s="160"/>
      <c r="H135" s="117"/>
      <c r="I135" s="117"/>
    </row>
    <row r="136" spans="1:9">
      <c r="A136" s="103" t="s">
        <v>152</v>
      </c>
      <c r="B136" s="104"/>
      <c r="C136" s="22" t="s">
        <v>153</v>
      </c>
      <c r="D136" s="52">
        <v>4</v>
      </c>
      <c r="E136" s="21">
        <v>15</v>
      </c>
      <c r="F136" s="159">
        <f t="shared" si="6"/>
        <v>60</v>
      </c>
      <c r="G136" s="160"/>
      <c r="H136" s="117"/>
      <c r="I136" s="117"/>
    </row>
    <row r="137" spans="1:9">
      <c r="A137" s="103" t="s">
        <v>154</v>
      </c>
      <c r="B137" s="104"/>
      <c r="C137" s="22" t="s">
        <v>149</v>
      </c>
      <c r="D137" s="52">
        <v>4</v>
      </c>
      <c r="E137" s="21">
        <v>4.5</v>
      </c>
      <c r="F137" s="159">
        <f t="shared" si="6"/>
        <v>18</v>
      </c>
      <c r="G137" s="160"/>
      <c r="H137" s="118"/>
      <c r="I137" s="118"/>
    </row>
    <row r="138" spans="1:9">
      <c r="A138" s="125"/>
      <c r="B138" s="126"/>
      <c r="C138" s="126"/>
      <c r="D138" s="126"/>
      <c r="E138" s="126"/>
      <c r="F138" s="126"/>
      <c r="G138" s="127"/>
      <c r="H138" s="43">
        <f>SUM(F133:G137)</f>
        <v>86.923000000000002</v>
      </c>
      <c r="I138" s="43">
        <f>H138/G37</f>
        <v>9.5519780219780227E-3</v>
      </c>
    </row>
    <row r="139" spans="1:9">
      <c r="A139" s="140"/>
      <c r="B139" s="141"/>
      <c r="C139" s="141"/>
      <c r="D139" s="141"/>
      <c r="E139" s="141"/>
      <c r="F139" s="141"/>
      <c r="G139" s="141"/>
      <c r="H139" s="142"/>
      <c r="I139" s="7"/>
    </row>
    <row r="140" spans="1:9">
      <c r="A140" s="99" t="s">
        <v>155</v>
      </c>
      <c r="B140" s="119"/>
      <c r="C140" s="119"/>
      <c r="D140" s="119"/>
      <c r="E140" s="119"/>
      <c r="F140" s="119"/>
      <c r="G140" s="100"/>
      <c r="H140" s="43">
        <f>SUM(H138)</f>
        <v>86.923000000000002</v>
      </c>
      <c r="I140" s="43">
        <f>H140/G37</f>
        <v>9.5519780219780227E-3</v>
      </c>
    </row>
    <row r="141" spans="1:9">
      <c r="A141" s="106"/>
      <c r="B141" s="93"/>
      <c r="C141" s="93"/>
      <c r="D141" s="93"/>
      <c r="E141" s="93"/>
      <c r="F141" s="93"/>
      <c r="G141" s="93"/>
      <c r="H141" s="94"/>
      <c r="I141" s="7"/>
    </row>
    <row r="142" spans="1:9">
      <c r="A142" s="99" t="s">
        <v>156</v>
      </c>
      <c r="B142" s="119"/>
      <c r="C142" s="119"/>
      <c r="D142" s="119"/>
      <c r="E142" s="119"/>
      <c r="F142" s="119"/>
      <c r="G142" s="100"/>
      <c r="H142" s="36">
        <f>SUM(H140,H130,G67)</f>
        <v>15932.712566666667</v>
      </c>
      <c r="I142" s="43">
        <f>H142/G37</f>
        <v>1.7508475347985348</v>
      </c>
    </row>
    <row r="143" spans="1:9">
      <c r="A143" s="99" t="s">
        <v>157</v>
      </c>
      <c r="B143" s="119"/>
      <c r="C143" s="119"/>
      <c r="D143" s="119"/>
      <c r="E143" s="119"/>
      <c r="F143" s="119"/>
      <c r="G143" s="100"/>
      <c r="H143" s="36">
        <f>SUM(H140,H130,G68)</f>
        <v>15171.621966666668</v>
      </c>
      <c r="I143" s="43">
        <f>H143/G37</f>
        <v>1.6672112051282053</v>
      </c>
    </row>
    <row r="144" spans="1:9">
      <c r="A144" s="99" t="s">
        <v>158</v>
      </c>
      <c r="B144" s="119"/>
      <c r="C144" s="119"/>
      <c r="D144" s="119"/>
      <c r="E144" s="119"/>
      <c r="F144" s="119"/>
      <c r="G144" s="119"/>
      <c r="H144" s="100"/>
      <c r="I144" s="39"/>
    </row>
    <row r="145" spans="1:9" ht="29.25">
      <c r="A145" s="123" t="s">
        <v>56</v>
      </c>
      <c r="B145" s="124"/>
      <c r="C145" s="61" t="s">
        <v>57</v>
      </c>
      <c r="D145" s="30" t="s">
        <v>58</v>
      </c>
      <c r="E145" s="40" t="s">
        <v>59</v>
      </c>
      <c r="F145" s="155" t="s">
        <v>60</v>
      </c>
      <c r="G145" s="156"/>
      <c r="H145" s="29" t="s">
        <v>61</v>
      </c>
      <c r="I145" s="41" t="s">
        <v>62</v>
      </c>
    </row>
    <row r="146" spans="1:9">
      <c r="A146" s="103" t="s">
        <v>159</v>
      </c>
      <c r="B146" s="104"/>
      <c r="C146" s="22" t="s">
        <v>67</v>
      </c>
      <c r="D146" s="34">
        <v>32.35</v>
      </c>
      <c r="E146" s="33">
        <f>H142</f>
        <v>15932.712566666667</v>
      </c>
      <c r="F146" s="157">
        <f>E146*0.3235</f>
        <v>5154.2325153166666</v>
      </c>
      <c r="G146" s="158"/>
      <c r="H146" s="7"/>
      <c r="I146" s="7"/>
    </row>
    <row r="147" spans="1:9">
      <c r="A147" s="125"/>
      <c r="B147" s="126"/>
      <c r="C147" s="126"/>
      <c r="D147" s="126"/>
      <c r="E147" s="126"/>
      <c r="F147" s="126"/>
      <c r="G147" s="127"/>
      <c r="H147" s="36">
        <f>F146</f>
        <v>5154.2325153166666</v>
      </c>
      <c r="I147" s="43">
        <f>H147/G37</f>
        <v>0.56639917750732605</v>
      </c>
    </row>
    <row r="148" spans="1:9">
      <c r="A148" s="140"/>
      <c r="B148" s="141"/>
      <c r="C148" s="141"/>
      <c r="D148" s="141"/>
      <c r="E148" s="141"/>
      <c r="F148" s="141"/>
      <c r="G148" s="141"/>
      <c r="H148" s="142"/>
      <c r="I148" s="7"/>
    </row>
    <row r="149" spans="1:9">
      <c r="A149" s="99" t="s">
        <v>160</v>
      </c>
      <c r="B149" s="119"/>
      <c r="C149" s="119"/>
      <c r="D149" s="119"/>
      <c r="E149" s="119"/>
      <c r="F149" s="119"/>
      <c r="G149" s="100"/>
      <c r="H149" s="36">
        <f>SUM(H147)</f>
        <v>5154.2325153166666</v>
      </c>
      <c r="I149" s="43">
        <f>H149/G37</f>
        <v>0.56639917750732605</v>
      </c>
    </row>
    <row r="150" spans="1:9">
      <c r="A150" s="106"/>
      <c r="B150" s="93"/>
      <c r="C150" s="93"/>
      <c r="D150" s="93"/>
      <c r="E150" s="93"/>
      <c r="F150" s="93"/>
      <c r="G150" s="93"/>
      <c r="H150" s="94"/>
      <c r="I150" s="7"/>
    </row>
    <row r="151" spans="1:9">
      <c r="A151" s="99" t="s">
        <v>161</v>
      </c>
      <c r="B151" s="119"/>
      <c r="C151" s="119"/>
      <c r="D151" s="119"/>
      <c r="E151" s="119"/>
      <c r="F151" s="119"/>
      <c r="G151" s="100"/>
      <c r="H151" s="64">
        <v>21131.53</v>
      </c>
      <c r="I151" s="43">
        <f>H151/G37</f>
        <v>2.3221461538461536</v>
      </c>
    </row>
    <row r="152" spans="1:9">
      <c r="A152" s="125"/>
      <c r="B152" s="126"/>
      <c r="C152" s="126"/>
      <c r="D152" s="126"/>
      <c r="E152" s="126"/>
      <c r="F152" s="126"/>
      <c r="G152" s="126"/>
      <c r="H152" s="127"/>
      <c r="I152" s="143"/>
    </row>
    <row r="153" spans="1:9" ht="12.75" customHeight="1">
      <c r="A153" s="97" t="s">
        <v>183</v>
      </c>
      <c r="B153" s="98"/>
      <c r="C153" s="98"/>
      <c r="D153" s="98"/>
      <c r="E153" s="87">
        <f>G37</f>
        <v>9100</v>
      </c>
      <c r="F153" s="78" t="s">
        <v>182</v>
      </c>
      <c r="G153" s="79"/>
      <c r="H153" s="65"/>
      <c r="I153" s="131"/>
    </row>
    <row r="154" spans="1:9">
      <c r="A154" s="140"/>
      <c r="B154" s="141"/>
      <c r="C154" s="141"/>
      <c r="D154" s="141"/>
      <c r="E154" s="141"/>
      <c r="F154" s="141"/>
      <c r="G154" s="141"/>
      <c r="H154" s="142"/>
      <c r="I154" s="132"/>
    </row>
    <row r="155" spans="1:9">
      <c r="A155" s="99" t="s">
        <v>162</v>
      </c>
      <c r="B155" s="119"/>
      <c r="C155" s="119"/>
      <c r="D155" s="119"/>
      <c r="E155" s="119"/>
      <c r="F155" s="119"/>
      <c r="G155" s="100"/>
      <c r="H155" s="144">
        <f>H151/G37</f>
        <v>2.3221461538461536</v>
      </c>
      <c r="I155" s="145"/>
    </row>
    <row r="156" spans="1:9">
      <c r="A156" s="154" t="s">
        <v>177</v>
      </c>
      <c r="B156" s="152"/>
      <c r="C156" s="152"/>
      <c r="D156" s="152"/>
      <c r="E156" s="152"/>
      <c r="F156" s="152"/>
      <c r="G156" s="152"/>
      <c r="H156" s="153"/>
      <c r="I156" s="39"/>
    </row>
    <row r="157" spans="1:9" ht="29.25">
      <c r="A157" s="29" t="s">
        <v>56</v>
      </c>
      <c r="B157" s="15"/>
      <c r="C157" s="61" t="s">
        <v>57</v>
      </c>
      <c r="D157" s="30" t="s">
        <v>58</v>
      </c>
      <c r="E157" s="40" t="s">
        <v>59</v>
      </c>
      <c r="F157" s="155" t="s">
        <v>60</v>
      </c>
      <c r="G157" s="156"/>
      <c r="H157" s="29" t="s">
        <v>61</v>
      </c>
      <c r="I157" s="41" t="s">
        <v>62</v>
      </c>
    </row>
    <row r="158" spans="1:9">
      <c r="A158" s="103" t="s">
        <v>163</v>
      </c>
      <c r="B158" s="104"/>
      <c r="C158" s="22" t="s">
        <v>67</v>
      </c>
      <c r="D158" s="34">
        <v>24.46</v>
      </c>
      <c r="E158" s="33">
        <f>H142</f>
        <v>15932.712566666667</v>
      </c>
      <c r="F158" s="157">
        <f>E158*0.2446</f>
        <v>3897.1414938066669</v>
      </c>
      <c r="G158" s="158"/>
      <c r="H158" s="7"/>
      <c r="I158" s="7"/>
    </row>
    <row r="159" spans="1:9">
      <c r="A159" s="125"/>
      <c r="B159" s="126"/>
      <c r="C159" s="126"/>
      <c r="D159" s="126"/>
      <c r="E159" s="126"/>
      <c r="F159" s="126"/>
      <c r="G159" s="127"/>
      <c r="H159" s="36">
        <f>F158</f>
        <v>3897.1414938066669</v>
      </c>
      <c r="I159" s="43">
        <f>H159/G37</f>
        <v>0.42825730701172166</v>
      </c>
    </row>
    <row r="160" spans="1:9">
      <c r="A160" s="140"/>
      <c r="B160" s="141"/>
      <c r="C160" s="141"/>
      <c r="D160" s="141"/>
      <c r="E160" s="141"/>
      <c r="F160" s="141"/>
      <c r="G160" s="141"/>
      <c r="H160" s="142"/>
      <c r="I160" s="7"/>
    </row>
    <row r="161" spans="1:9">
      <c r="A161" s="99" t="s">
        <v>164</v>
      </c>
      <c r="B161" s="119"/>
      <c r="C161" s="119"/>
      <c r="D161" s="119"/>
      <c r="E161" s="119"/>
      <c r="F161" s="119"/>
      <c r="G161" s="100"/>
      <c r="H161" s="36">
        <f>SUM(H159)</f>
        <v>3897.1414938066669</v>
      </c>
      <c r="I161" s="43">
        <f>H161/G37</f>
        <v>0.42825730701172166</v>
      </c>
    </row>
    <row r="162" spans="1:9">
      <c r="A162" s="106"/>
      <c r="B162" s="93"/>
      <c r="C162" s="93"/>
      <c r="D162" s="93"/>
      <c r="E162" s="93"/>
      <c r="F162" s="93"/>
      <c r="G162" s="93"/>
      <c r="H162" s="94"/>
      <c r="I162" s="7"/>
    </row>
    <row r="163" spans="1:9">
      <c r="A163" s="146" t="s">
        <v>181</v>
      </c>
      <c r="B163" s="147"/>
      <c r="C163" s="147"/>
      <c r="D163" s="147"/>
      <c r="E163" s="147"/>
      <c r="F163" s="147"/>
      <c r="G163" s="148"/>
      <c r="H163" s="80">
        <v>19671.89</v>
      </c>
      <c r="I163" s="81">
        <f>H163/G37</f>
        <v>2.161746153846154</v>
      </c>
    </row>
    <row r="164" spans="1:9">
      <c r="A164" s="125"/>
      <c r="B164" s="126"/>
      <c r="C164" s="126"/>
      <c r="D164" s="126"/>
      <c r="E164" s="126"/>
      <c r="F164" s="126"/>
      <c r="G164" s="126"/>
      <c r="H164" s="127"/>
      <c r="I164" s="143"/>
    </row>
    <row r="165" spans="1:9" ht="12.75" customHeight="1">
      <c r="A165" s="149" t="s">
        <v>180</v>
      </c>
      <c r="B165" s="150"/>
      <c r="C165" s="150"/>
      <c r="D165" s="150"/>
      <c r="E165" s="150"/>
      <c r="F165" s="74">
        <f>G37</f>
        <v>9100</v>
      </c>
      <c r="G165" s="75" t="s">
        <v>178</v>
      </c>
      <c r="H165" s="65"/>
      <c r="I165" s="131"/>
    </row>
    <row r="166" spans="1:9">
      <c r="A166" s="140"/>
      <c r="B166" s="141"/>
      <c r="C166" s="141"/>
      <c r="D166" s="141"/>
      <c r="E166" s="141"/>
      <c r="F166" s="141"/>
      <c r="G166" s="141"/>
      <c r="H166" s="142"/>
      <c r="I166" s="132"/>
    </row>
    <row r="167" spans="1:9">
      <c r="A167" s="99" t="s">
        <v>165</v>
      </c>
      <c r="B167" s="119"/>
      <c r="C167" s="119"/>
      <c r="D167" s="119"/>
      <c r="E167" s="119"/>
      <c r="F167" s="119"/>
      <c r="G167" s="100"/>
      <c r="H167" s="144">
        <f>H163/G37</f>
        <v>2.161746153846154</v>
      </c>
      <c r="I167" s="145"/>
    </row>
    <row r="169" spans="1:9">
      <c r="A169" s="151" t="s">
        <v>166</v>
      </c>
      <c r="B169" s="152"/>
      <c r="C169" s="152"/>
      <c r="D169" s="152"/>
      <c r="E169" s="152"/>
      <c r="F169" s="152"/>
      <c r="G169" s="152"/>
      <c r="H169" s="153"/>
      <c r="I169" s="39"/>
    </row>
    <row r="170" spans="1:9" ht="29.25">
      <c r="A170" s="29" t="s">
        <v>56</v>
      </c>
      <c r="B170" s="15"/>
      <c r="C170" s="61" t="s">
        <v>57</v>
      </c>
      <c r="D170" s="30" t="s">
        <v>58</v>
      </c>
      <c r="E170" s="40" t="s">
        <v>59</v>
      </c>
      <c r="F170" s="155" t="s">
        <v>60</v>
      </c>
      <c r="G170" s="156"/>
      <c r="H170" s="29" t="s">
        <v>61</v>
      </c>
      <c r="I170" s="41" t="s">
        <v>62</v>
      </c>
    </row>
    <row r="171" spans="1:9">
      <c r="A171" s="103" t="s">
        <v>167</v>
      </c>
      <c r="B171" s="104"/>
      <c r="C171" s="22" t="s">
        <v>67</v>
      </c>
      <c r="D171" s="34">
        <v>16.93</v>
      </c>
      <c r="E171" s="33">
        <f>H143</f>
        <v>15171.621966666668</v>
      </c>
      <c r="F171" s="157">
        <f>E171*0.1693</f>
        <v>2568.5555989566669</v>
      </c>
      <c r="G171" s="158"/>
      <c r="H171" s="7"/>
      <c r="I171" s="7"/>
    </row>
    <row r="172" spans="1:9">
      <c r="A172" s="125"/>
      <c r="B172" s="126"/>
      <c r="C172" s="126"/>
      <c r="D172" s="126"/>
      <c r="E172" s="126"/>
      <c r="F172" s="126"/>
      <c r="G172" s="127"/>
      <c r="H172" s="36">
        <f>F171</f>
        <v>2568.5555989566669</v>
      </c>
      <c r="I172" s="43">
        <f>H172/F165</f>
        <v>0.28225885702820513</v>
      </c>
    </row>
    <row r="173" spans="1:9">
      <c r="A173" s="140"/>
      <c r="B173" s="141"/>
      <c r="C173" s="141"/>
      <c r="D173" s="141"/>
      <c r="E173" s="141"/>
      <c r="F173" s="141"/>
      <c r="G173" s="141"/>
      <c r="H173" s="142"/>
      <c r="I173" s="7"/>
    </row>
    <row r="174" spans="1:9">
      <c r="A174" s="99" t="s">
        <v>168</v>
      </c>
      <c r="B174" s="119"/>
      <c r="C174" s="119"/>
      <c r="D174" s="119"/>
      <c r="E174" s="119"/>
      <c r="F174" s="119"/>
      <c r="G174" s="100"/>
      <c r="H174" s="36">
        <f>SUM(H172)</f>
        <v>2568.5555989566669</v>
      </c>
      <c r="I174" s="43">
        <f>H174/F165</f>
        <v>0.28225885702820513</v>
      </c>
    </row>
    <row r="175" spans="1:9">
      <c r="A175" s="106"/>
      <c r="B175" s="93"/>
      <c r="C175" s="93"/>
      <c r="D175" s="93"/>
      <c r="E175" s="93"/>
      <c r="F175" s="93"/>
      <c r="G175" s="93"/>
      <c r="H175" s="94"/>
      <c r="I175" s="7"/>
    </row>
    <row r="176" spans="1:9">
      <c r="A176" s="99" t="s">
        <v>169</v>
      </c>
      <c r="B176" s="119"/>
      <c r="C176" s="119"/>
      <c r="D176" s="119"/>
      <c r="E176" s="119"/>
      <c r="F176" s="119"/>
      <c r="G176" s="100"/>
      <c r="H176" s="36">
        <f>SUM(H174,H143)</f>
        <v>17740.177565623333</v>
      </c>
      <c r="I176" s="43">
        <f>H176/F165</f>
        <v>1.9494700621564103</v>
      </c>
    </row>
    <row r="177" spans="1:11">
      <c r="A177" s="175" t="s">
        <v>170</v>
      </c>
      <c r="B177" s="176"/>
      <c r="C177" s="176"/>
      <c r="D177" s="49"/>
      <c r="E177" s="49"/>
      <c r="F177" s="177"/>
      <c r="G177" s="177"/>
      <c r="H177" s="50"/>
      <c r="I177" s="116"/>
    </row>
    <row r="178" spans="1:11">
      <c r="A178" s="133" t="s">
        <v>171</v>
      </c>
      <c r="B178" s="134"/>
      <c r="C178" s="66"/>
      <c r="D178" s="66"/>
      <c r="E178" s="66"/>
      <c r="F178" s="168"/>
      <c r="G178" s="168"/>
      <c r="H178" s="67"/>
      <c r="I178" s="117"/>
    </row>
    <row r="179" spans="1:11">
      <c r="A179" s="170" t="s">
        <v>172</v>
      </c>
      <c r="B179" s="171"/>
      <c r="C179" s="168"/>
      <c r="D179" s="168"/>
      <c r="E179" s="168"/>
      <c r="F179" s="168"/>
      <c r="G179" s="168"/>
      <c r="H179" s="172"/>
      <c r="I179" s="117"/>
    </row>
    <row r="180" spans="1:11">
      <c r="A180" s="140"/>
      <c r="B180" s="141"/>
      <c r="C180" s="141"/>
      <c r="D180" s="141"/>
      <c r="E180" s="141"/>
      <c r="F180" s="141"/>
      <c r="G180" s="141"/>
      <c r="H180" s="142"/>
      <c r="I180" s="118"/>
    </row>
    <row r="181" spans="1:11" ht="29.25">
      <c r="A181" s="29" t="s">
        <v>56</v>
      </c>
      <c r="B181" s="15"/>
      <c r="C181" s="61" t="s">
        <v>57</v>
      </c>
      <c r="D181" s="30" t="s">
        <v>58</v>
      </c>
      <c r="E181" s="29" t="s">
        <v>173</v>
      </c>
      <c r="F181" s="155" t="s">
        <v>60</v>
      </c>
      <c r="G181" s="156"/>
      <c r="H181" s="29" t="s">
        <v>61</v>
      </c>
      <c r="I181" s="41" t="s">
        <v>62</v>
      </c>
    </row>
    <row r="182" spans="1:11">
      <c r="A182" s="103" t="s">
        <v>174</v>
      </c>
      <c r="B182" s="104"/>
      <c r="C182" s="22" t="s">
        <v>67</v>
      </c>
      <c r="D182" s="21">
        <v>7.75</v>
      </c>
      <c r="E182" s="33">
        <f>H176</f>
        <v>17740.177565623333</v>
      </c>
      <c r="F182" s="157">
        <f>E182*0.0775</f>
        <v>1374.8637613358082</v>
      </c>
      <c r="G182" s="158"/>
      <c r="H182" s="7"/>
      <c r="I182" s="7"/>
    </row>
    <row r="183" spans="1:11">
      <c r="A183" s="125"/>
      <c r="B183" s="126"/>
      <c r="C183" s="126"/>
      <c r="D183" s="126"/>
      <c r="E183" s="126"/>
      <c r="F183" s="126"/>
      <c r="G183" s="127"/>
      <c r="H183" s="36">
        <f>F182</f>
        <v>1374.8637613358082</v>
      </c>
      <c r="I183" s="43">
        <f>H183/F165</f>
        <v>0.15108392981712179</v>
      </c>
    </row>
    <row r="184" spans="1:11">
      <c r="A184" s="140"/>
      <c r="B184" s="141"/>
      <c r="C184" s="141"/>
      <c r="D184" s="141"/>
      <c r="E184" s="141"/>
      <c r="F184" s="141"/>
      <c r="G184" s="141"/>
      <c r="H184" s="142"/>
      <c r="I184" s="7"/>
    </row>
    <row r="185" spans="1:11">
      <c r="A185" s="99" t="s">
        <v>175</v>
      </c>
      <c r="B185" s="119"/>
      <c r="C185" s="119"/>
      <c r="D185" s="119"/>
      <c r="E185" s="119"/>
      <c r="F185" s="119"/>
      <c r="G185" s="100"/>
      <c r="H185" s="64">
        <v>19227.25</v>
      </c>
      <c r="I185" s="43">
        <f>H185/F165</f>
        <v>2.1128846153846155</v>
      </c>
    </row>
    <row r="186" spans="1:11">
      <c r="A186" s="125"/>
      <c r="B186" s="126"/>
      <c r="C186" s="126"/>
      <c r="D186" s="126"/>
      <c r="E186" s="126"/>
      <c r="F186" s="126"/>
      <c r="G186" s="126"/>
      <c r="H186" s="127"/>
      <c r="I186" s="143"/>
    </row>
    <row r="187" spans="1:11" ht="12.75" customHeight="1">
      <c r="A187" s="173" t="s">
        <v>179</v>
      </c>
      <c r="B187" s="174"/>
      <c r="C187" s="174"/>
      <c r="D187" s="174"/>
      <c r="E187" s="76">
        <f>G37</f>
        <v>9100</v>
      </c>
      <c r="F187" s="77" t="s">
        <v>178</v>
      </c>
      <c r="G187" s="73"/>
      <c r="H187" s="65"/>
      <c r="I187" s="131"/>
    </row>
    <row r="188" spans="1:11">
      <c r="A188" s="140"/>
      <c r="B188" s="141"/>
      <c r="C188" s="141"/>
      <c r="D188" s="141"/>
      <c r="E188" s="141"/>
      <c r="F188" s="141"/>
      <c r="G188" s="141"/>
      <c r="H188" s="142"/>
      <c r="I188" s="132"/>
    </row>
    <row r="189" spans="1:11">
      <c r="A189" s="99" t="s">
        <v>176</v>
      </c>
      <c r="B189" s="119"/>
      <c r="C189" s="119"/>
      <c r="D189" s="119"/>
      <c r="E189" s="119"/>
      <c r="F189" s="119"/>
      <c r="G189" s="100"/>
      <c r="H189" s="144">
        <f>H185/G37</f>
        <v>2.1128846153846155</v>
      </c>
      <c r="I189" s="145"/>
    </row>
    <row r="190" spans="1:11">
      <c r="A190" s="168"/>
      <c r="B190" s="168"/>
      <c r="C190" s="168"/>
      <c r="D190" s="168"/>
      <c r="E190" s="168"/>
      <c r="F190" s="168"/>
      <c r="G190" s="168"/>
      <c r="H190" s="168"/>
      <c r="I190" s="168"/>
      <c r="J190" s="168"/>
      <c r="K190" s="168"/>
    </row>
    <row r="191" spans="1:11">
      <c r="A191" s="169"/>
      <c r="B191" s="169"/>
      <c r="C191" s="169"/>
      <c r="D191" s="169"/>
      <c r="E191" s="169"/>
      <c r="F191" s="169"/>
      <c r="G191" s="169"/>
      <c r="H191" s="169"/>
      <c r="I191" s="169"/>
      <c r="J191" s="169"/>
    </row>
    <row r="192" spans="1:11">
      <c r="A192" s="167"/>
      <c r="B192" s="167"/>
      <c r="C192" s="167"/>
      <c r="D192" s="167"/>
      <c r="E192" s="167"/>
      <c r="F192" s="167"/>
      <c r="G192" s="167"/>
      <c r="H192" s="167"/>
      <c r="I192" s="167"/>
      <c r="J192" s="167"/>
      <c r="K192" s="167"/>
    </row>
    <row r="193" spans="1:11">
      <c r="A193" s="167"/>
      <c r="B193" s="167"/>
      <c r="C193" s="167"/>
      <c r="D193" s="167"/>
      <c r="E193" s="167"/>
      <c r="F193" s="167"/>
      <c r="G193" s="167"/>
      <c r="H193" s="167"/>
      <c r="I193" s="167"/>
      <c r="J193" s="167"/>
      <c r="K193" s="167"/>
    </row>
    <row r="194" spans="1:11">
      <c r="A194" s="167"/>
      <c r="B194" s="167"/>
      <c r="C194" s="167"/>
      <c r="D194" s="167"/>
      <c r="E194" s="167"/>
      <c r="F194" s="167"/>
      <c r="G194" s="167"/>
      <c r="H194" s="167"/>
      <c r="I194" s="167"/>
      <c r="J194" s="167"/>
      <c r="K194" s="167"/>
    </row>
  </sheetData>
  <mergeCells count="249">
    <mergeCell ref="A169:H169"/>
    <mergeCell ref="F170:G170"/>
    <mergeCell ref="A171:B171"/>
    <mergeCell ref="F171:G171"/>
    <mergeCell ref="A187:D187"/>
    <mergeCell ref="A172:G172"/>
    <mergeCell ref="A173:H173"/>
    <mergeCell ref="A174:G174"/>
    <mergeCell ref="A175:H175"/>
    <mergeCell ref="A176:G176"/>
    <mergeCell ref="A177:C177"/>
    <mergeCell ref="F177:G177"/>
    <mergeCell ref="A183:G183"/>
    <mergeCell ref="A184:H184"/>
    <mergeCell ref="A185:G185"/>
    <mergeCell ref="A186:H186"/>
    <mergeCell ref="I177:I180"/>
    <mergeCell ref="A178:B178"/>
    <mergeCell ref="F178:G178"/>
    <mergeCell ref="A179:B179"/>
    <mergeCell ref="C179:H179"/>
    <mergeCell ref="A180:H180"/>
    <mergeCell ref="F181:G181"/>
    <mergeCell ref="A182:B182"/>
    <mergeCell ref="F182:G182"/>
    <mergeCell ref="I186:I188"/>
    <mergeCell ref="A188:H188"/>
    <mergeCell ref="A192:K192"/>
    <mergeCell ref="A193:K193"/>
    <mergeCell ref="A194:K194"/>
    <mergeCell ref="A189:G189"/>
    <mergeCell ref="H189:I189"/>
    <mergeCell ref="A190:F190"/>
    <mergeCell ref="G190:K190"/>
    <mergeCell ref="A191:J191"/>
    <mergeCell ref="A114:H114"/>
    <mergeCell ref="A115:B115"/>
    <mergeCell ref="F115:G115"/>
    <mergeCell ref="A116:B116"/>
    <mergeCell ref="F116:G116"/>
    <mergeCell ref="H116:H119"/>
    <mergeCell ref="I116:I119"/>
    <mergeCell ref="A117:B117"/>
    <mergeCell ref="F117:G117"/>
    <mergeCell ref="A118:B118"/>
    <mergeCell ref="F118:G118"/>
    <mergeCell ref="A119:B119"/>
    <mergeCell ref="F119:G119"/>
    <mergeCell ref="A120:G120"/>
    <mergeCell ref="A121:H121"/>
    <mergeCell ref="A122:B122"/>
    <mergeCell ref="F122:G122"/>
    <mergeCell ref="A123:B123"/>
    <mergeCell ref="F123:G123"/>
    <mergeCell ref="H123:H127"/>
    <mergeCell ref="I123:I127"/>
    <mergeCell ref="A124:B124"/>
    <mergeCell ref="F124:G124"/>
    <mergeCell ref="A125:B125"/>
    <mergeCell ref="F125:G125"/>
    <mergeCell ref="A126:B126"/>
    <mergeCell ref="F126:G126"/>
    <mergeCell ref="A127:B127"/>
    <mergeCell ref="F127:G127"/>
    <mergeCell ref="A128:G128"/>
    <mergeCell ref="A129:H129"/>
    <mergeCell ref="A130:G130"/>
    <mergeCell ref="A131:H131"/>
    <mergeCell ref="A132:B132"/>
    <mergeCell ref="F132:G132"/>
    <mergeCell ref="A133:B133"/>
    <mergeCell ref="F133:G133"/>
    <mergeCell ref="H133:H137"/>
    <mergeCell ref="I133:I137"/>
    <mergeCell ref="A134:B134"/>
    <mergeCell ref="F134:G134"/>
    <mergeCell ref="A135:B135"/>
    <mergeCell ref="F135:G135"/>
    <mergeCell ref="A136:B136"/>
    <mergeCell ref="F136:G136"/>
    <mergeCell ref="A137:B137"/>
    <mergeCell ref="F137:G137"/>
    <mergeCell ref="F146:G146"/>
    <mergeCell ref="A155:G155"/>
    <mergeCell ref="H155:I155"/>
    <mergeCell ref="A147:G147"/>
    <mergeCell ref="A148:H148"/>
    <mergeCell ref="A149:G149"/>
    <mergeCell ref="A150:H150"/>
    <mergeCell ref="A151:G151"/>
    <mergeCell ref="A138:G138"/>
    <mergeCell ref="A139:H139"/>
    <mergeCell ref="A140:G140"/>
    <mergeCell ref="A141:H141"/>
    <mergeCell ref="A142:G142"/>
    <mergeCell ref="A143:G143"/>
    <mergeCell ref="A144:H144"/>
    <mergeCell ref="A145:B145"/>
    <mergeCell ref="F145:G145"/>
    <mergeCell ref="A167:G167"/>
    <mergeCell ref="H167:I167"/>
    <mergeCell ref="A160:H160"/>
    <mergeCell ref="A161:G161"/>
    <mergeCell ref="A162:H162"/>
    <mergeCell ref="A163:G163"/>
    <mergeCell ref="A164:H164"/>
    <mergeCell ref="A165:E165"/>
    <mergeCell ref="A56:G56"/>
    <mergeCell ref="A57:B57"/>
    <mergeCell ref="A58:B58"/>
    <mergeCell ref="G58:G60"/>
    <mergeCell ref="I164:I166"/>
    <mergeCell ref="A166:H166"/>
    <mergeCell ref="A156:H156"/>
    <mergeCell ref="F157:G157"/>
    <mergeCell ref="A158:B158"/>
    <mergeCell ref="F158:G158"/>
    <mergeCell ref="A159:G159"/>
    <mergeCell ref="A152:H152"/>
    <mergeCell ref="I152:I154"/>
    <mergeCell ref="A154:H154"/>
    <mergeCell ref="A67:F67"/>
    <mergeCell ref="A146:B146"/>
    <mergeCell ref="H58:H60"/>
    <mergeCell ref="A59:B59"/>
    <mergeCell ref="A60:B60"/>
    <mergeCell ref="A61:F61"/>
    <mergeCell ref="A62:G62"/>
    <mergeCell ref="H69:H70"/>
    <mergeCell ref="A72:B72"/>
    <mergeCell ref="G72:G76"/>
    <mergeCell ref="H72:H76"/>
    <mergeCell ref="A73:B73"/>
    <mergeCell ref="A74:B74"/>
    <mergeCell ref="A75:B75"/>
    <mergeCell ref="A76:B76"/>
    <mergeCell ref="H80:H87"/>
    <mergeCell ref="A81:B81"/>
    <mergeCell ref="A82:B82"/>
    <mergeCell ref="A83:B83"/>
    <mergeCell ref="A84:B84"/>
    <mergeCell ref="A85:B85"/>
    <mergeCell ref="A86:E86"/>
    <mergeCell ref="A87:B87"/>
    <mergeCell ref="A80:B80"/>
    <mergeCell ref="G80:G87"/>
    <mergeCell ref="H99:H100"/>
    <mergeCell ref="A100:B100"/>
    <mergeCell ref="D100:G100"/>
    <mergeCell ref="H91:H97"/>
    <mergeCell ref="A92:B92"/>
    <mergeCell ref="A93:B93"/>
    <mergeCell ref="A94:B94"/>
    <mergeCell ref="A95:B95"/>
    <mergeCell ref="A96:B96"/>
    <mergeCell ref="A97:B97"/>
    <mergeCell ref="A91:B91"/>
    <mergeCell ref="G91:G97"/>
    <mergeCell ref="H102:H11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54:F54"/>
    <mergeCell ref="A113:F113"/>
    <mergeCell ref="A101:B101"/>
    <mergeCell ref="A102:B102"/>
    <mergeCell ref="G102:G112"/>
    <mergeCell ref="A98:F98"/>
    <mergeCell ref="A99:G99"/>
    <mergeCell ref="A88:F88"/>
    <mergeCell ref="A89:G89"/>
    <mergeCell ref="A90:B90"/>
    <mergeCell ref="A77:F77"/>
    <mergeCell ref="A78:G78"/>
    <mergeCell ref="A79:B79"/>
    <mergeCell ref="A64:B64"/>
    <mergeCell ref="A65:F65"/>
    <mergeCell ref="A66:G66"/>
    <mergeCell ref="A68:F68"/>
    <mergeCell ref="A43:B43"/>
    <mergeCell ref="A23:B23"/>
    <mergeCell ref="A24:B24"/>
    <mergeCell ref="A25:B25"/>
    <mergeCell ref="A26:G26"/>
    <mergeCell ref="A49:F49"/>
    <mergeCell ref="A50:G50"/>
    <mergeCell ref="H50:H53"/>
    <mergeCell ref="A51:B51"/>
    <mergeCell ref="G51:G53"/>
    <mergeCell ref="A52:E52"/>
    <mergeCell ref="A53:B53"/>
    <mergeCell ref="A44:B44"/>
    <mergeCell ref="G44:G48"/>
    <mergeCell ref="H44:H48"/>
    <mergeCell ref="A45:E45"/>
    <mergeCell ref="A46:B46"/>
    <mergeCell ref="A47:E47"/>
    <mergeCell ref="A48:B48"/>
    <mergeCell ref="A14:B14"/>
    <mergeCell ref="A15:B15"/>
    <mergeCell ref="A16:B16"/>
    <mergeCell ref="A17:B17"/>
    <mergeCell ref="H26:H42"/>
    <mergeCell ref="A27:G27"/>
    <mergeCell ref="A28:E28"/>
    <mergeCell ref="A29:E29"/>
    <mergeCell ref="A30:E30"/>
    <mergeCell ref="A31:G31"/>
    <mergeCell ref="A32:B32"/>
    <mergeCell ref="A33:B33"/>
    <mergeCell ref="A34:B34"/>
    <mergeCell ref="A35:G35"/>
    <mergeCell ref="A36:B36"/>
    <mergeCell ref="A37:B37"/>
    <mergeCell ref="A38:B38"/>
    <mergeCell ref="A39:G39"/>
    <mergeCell ref="A40:G40"/>
    <mergeCell ref="A42:C42"/>
    <mergeCell ref="A1:H1"/>
    <mergeCell ref="A2:B2"/>
    <mergeCell ref="C2:H2"/>
    <mergeCell ref="D3:E3"/>
    <mergeCell ref="G3:H3"/>
    <mergeCell ref="A153:D153"/>
    <mergeCell ref="A8:B8"/>
    <mergeCell ref="A9:B9"/>
    <mergeCell ref="A10:B10"/>
    <mergeCell ref="A11:B11"/>
    <mergeCell ref="A12:B12"/>
    <mergeCell ref="E4:G4"/>
    <mergeCell ref="A5:H5"/>
    <mergeCell ref="A6:H6"/>
    <mergeCell ref="A7:B7"/>
    <mergeCell ref="C7:D7"/>
    <mergeCell ref="E7:F7"/>
    <mergeCell ref="G7:H7"/>
    <mergeCell ref="A18:B18"/>
    <mergeCell ref="A19:B19"/>
    <mergeCell ref="A20:B20"/>
    <mergeCell ref="A21:B21"/>
    <mergeCell ref="A22:B22"/>
    <mergeCell ref="A13:B13"/>
  </mergeCells>
  <pageMargins left="0.7" right="0.7" top="0.75" bottom="0.75" header="0.3" footer="0.3"/>
  <pageSetup paperSize="9" orientation="landscape" r:id="rId1"/>
  <ignoredErrors>
    <ignoredError sqref="F5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GRUPO 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asilveira</cp:lastModifiedBy>
  <cp:lastPrinted>2021-08-02T05:56:35Z</cp:lastPrinted>
  <dcterms:created xsi:type="dcterms:W3CDTF">2021-07-28T16:24:29Z</dcterms:created>
  <dcterms:modified xsi:type="dcterms:W3CDTF">2022-11-16T18:55:36Z</dcterms:modified>
</cp:coreProperties>
</file>