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firstSheet="3" activeTab="6"/>
  </bookViews>
  <sheets>
    <sheet name="Planilha 1" sheetId="9" r:id="rId1"/>
    <sheet name="Condutor Diurno" sheetId="7" r:id="rId2"/>
    <sheet name="Condutor Noturno" sheetId="12" r:id="rId3"/>
    <sheet name="Quadro RESUMO MOD" sheetId="13" r:id="rId4"/>
    <sheet name="Deprec Equip" sheetId="15" r:id="rId5"/>
    <sheet name="Custos Mat e Med" sheetId="16" r:id="rId6"/>
    <sheet name="RESUMO GERAL TIPO B" sheetId="17" r:id="rId7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3"/>
  <c r="M75" i="12"/>
  <c r="M73"/>
  <c r="M61"/>
  <c r="M41"/>
  <c r="M39"/>
  <c r="M43" s="1"/>
  <c r="M31"/>
  <c r="M30"/>
  <c r="M29"/>
  <c r="M28"/>
  <c r="M25"/>
  <c r="M17"/>
  <c r="M56" s="1"/>
  <c r="M75" i="7"/>
  <c r="I84"/>
  <c r="M73"/>
  <c r="M61"/>
  <c r="M39"/>
  <c r="M43" s="1"/>
  <c r="M31"/>
  <c r="M30"/>
  <c r="M29"/>
  <c r="M28"/>
  <c r="M25"/>
  <c r="M17"/>
  <c r="M88" s="1"/>
  <c r="M59" i="12" l="1"/>
  <c r="M49"/>
  <c r="M52"/>
  <c r="M88"/>
  <c r="M57"/>
  <c r="M64"/>
  <c r="M67" s="1"/>
  <c r="M32"/>
  <c r="M33" s="1"/>
  <c r="M42" s="1"/>
  <c r="M44" s="1"/>
  <c r="M89" s="1"/>
  <c r="M47"/>
  <c r="M48" s="1"/>
  <c r="M58"/>
  <c r="M50"/>
  <c r="M51" s="1"/>
  <c r="M32" i="7"/>
  <c r="M33" s="1"/>
  <c r="M42" s="1"/>
  <c r="M50"/>
  <c r="M51" s="1"/>
  <c r="M59"/>
  <c r="M41"/>
  <c r="M44" s="1"/>
  <c r="M89" s="1"/>
  <c r="M52"/>
  <c r="M56"/>
  <c r="M64"/>
  <c r="M67" s="1"/>
  <c r="M49"/>
  <c r="M58"/>
  <c r="M47"/>
  <c r="M57"/>
  <c r="M62" i="12" l="1"/>
  <c r="M66" s="1"/>
  <c r="M53"/>
  <c r="M90" s="1"/>
  <c r="M93" s="1"/>
  <c r="M62" i="7"/>
  <c r="M66" s="1"/>
  <c r="M48"/>
  <c r="M53" s="1"/>
  <c r="M90" s="1"/>
  <c r="M93" s="1"/>
  <c r="K33" i="9" l="1"/>
  <c r="K30"/>
  <c r="K35"/>
  <c r="K32"/>
  <c r="K31"/>
  <c r="K27"/>
  <c r="K26"/>
  <c r="K25"/>
  <c r="K24"/>
  <c r="K23"/>
  <c r="K22"/>
  <c r="E6" i="16" l="1"/>
  <c r="E9"/>
  <c r="E13"/>
  <c r="E14"/>
  <c r="E5"/>
  <c r="E12"/>
  <c r="E11"/>
  <c r="E10"/>
  <c r="E8"/>
  <c r="E7"/>
  <c r="D6" i="15"/>
  <c r="G6" s="1"/>
  <c r="D5"/>
  <c r="F5" s="1"/>
  <c r="G5" l="1"/>
  <c r="H5" s="1"/>
  <c r="E16" i="16"/>
  <c r="I84" i="12"/>
  <c r="J84" s="1"/>
  <c r="M95" s="1"/>
  <c r="J53"/>
  <c r="L39"/>
  <c r="L43" s="1"/>
  <c r="J33"/>
  <c r="J22"/>
  <c r="M77" l="1"/>
  <c r="M79"/>
  <c r="H7" i="15"/>
  <c r="J21" i="9" s="1"/>
  <c r="K21" s="1"/>
  <c r="K28" s="1"/>
  <c r="J34"/>
  <c r="K34" s="1"/>
  <c r="L30" i="12"/>
  <c r="L61"/>
  <c r="L73" i="7"/>
  <c r="L73" i="12"/>
  <c r="L31"/>
  <c r="L28"/>
  <c r="L17"/>
  <c r="L25"/>
  <c r="L29"/>
  <c r="J84" i="7"/>
  <c r="M95" s="1"/>
  <c r="M83" i="12" l="1"/>
  <c r="M94" s="1"/>
  <c r="M96" s="1"/>
  <c r="M77" i="7"/>
  <c r="M79"/>
  <c r="L58" i="12"/>
  <c r="L57"/>
  <c r="L56"/>
  <c r="L59"/>
  <c r="L64"/>
  <c r="L67" s="1"/>
  <c r="L50"/>
  <c r="L51" s="1"/>
  <c r="L49"/>
  <c r="L47"/>
  <c r="L32"/>
  <c r="L33" s="1"/>
  <c r="L42" s="1"/>
  <c r="L21"/>
  <c r="L20"/>
  <c r="L88"/>
  <c r="L52"/>
  <c r="L62" l="1"/>
  <c r="L66" s="1"/>
  <c r="L48"/>
  <c r="L53" s="1"/>
  <c r="L90" s="1"/>
  <c r="L22"/>
  <c r="L41" s="1"/>
  <c r="L44" s="1"/>
  <c r="L89" s="1"/>
  <c r="L39" i="7"/>
  <c r="L43" s="1"/>
  <c r="J22"/>
  <c r="J33"/>
  <c r="J53"/>
  <c r="F47" i="9"/>
  <c r="I47" s="1"/>
  <c r="J36"/>
  <c r="K36" s="1"/>
  <c r="K37" s="1"/>
  <c r="L93" i="12" l="1"/>
  <c r="L95" s="1"/>
  <c r="L77" l="1"/>
  <c r="L79"/>
  <c r="L83" l="1"/>
  <c r="L94" s="1"/>
  <c r="L96" s="1"/>
  <c r="C5" i="13" s="1"/>
  <c r="D5" s="1"/>
  <c r="L28" i="7" l="1"/>
  <c r="L25"/>
  <c r="L61"/>
  <c r="L29"/>
  <c r="L30"/>
  <c r="L31"/>
  <c r="L17"/>
  <c r="L20" s="1"/>
  <c r="L64" l="1"/>
  <c r="L67" s="1"/>
  <c r="L88"/>
  <c r="L21"/>
  <c r="L22"/>
  <c r="L41" s="1"/>
  <c r="L50"/>
  <c r="L51" s="1"/>
  <c r="L57"/>
  <c r="L49"/>
  <c r="L56"/>
  <c r="L47"/>
  <c r="L48" s="1"/>
  <c r="L59"/>
  <c r="L52"/>
  <c r="L58"/>
  <c r="L32"/>
  <c r="L33" l="1"/>
  <c r="L42" s="1"/>
  <c r="L44" s="1"/>
  <c r="L89" s="1"/>
  <c r="L62"/>
  <c r="L53"/>
  <c r="L90" s="1"/>
  <c r="L93" l="1"/>
  <c r="L95" s="1"/>
  <c r="L77" s="1"/>
  <c r="L79"/>
  <c r="L66"/>
  <c r="L83" l="1"/>
  <c r="L94" s="1"/>
  <c r="L96" s="1"/>
  <c r="C4" i="13" s="1"/>
  <c r="J28" i="9"/>
  <c r="D4" i="13" l="1"/>
  <c r="C7"/>
  <c r="D7" s="1"/>
  <c r="I37" i="9"/>
  <c r="J37"/>
  <c r="J38" s="1"/>
  <c r="D9" i="13" l="1"/>
  <c r="C6" i="17" s="1"/>
  <c r="D6" s="1"/>
  <c r="J49" i="9"/>
  <c r="C5" i="17" l="1"/>
  <c r="C7" s="1"/>
  <c r="C8" s="1"/>
  <c r="K49" i="9"/>
  <c r="D5" i="17" s="1"/>
  <c r="D7" s="1"/>
  <c r="J43" i="9"/>
  <c r="K43" s="1"/>
  <c r="J44"/>
  <c r="K44" s="1"/>
  <c r="K38"/>
  <c r="J46" l="1"/>
  <c r="K46"/>
  <c r="M83" i="7"/>
  <c r="M94" s="1"/>
  <c r="M96" s="1"/>
</calcChain>
</file>

<file path=xl/sharedStrings.xml><?xml version="1.0" encoding="utf-8"?>
<sst xmlns="http://schemas.openxmlformats.org/spreadsheetml/2006/main" count="460" uniqueCount="200">
  <si>
    <t>IDENTIFICAÇÃO DOS SERVIÇOS</t>
  </si>
  <si>
    <t>Tipo de Serviço</t>
  </si>
  <si>
    <t>Data Base da Categoria</t>
  </si>
  <si>
    <t>MÓDULO 1 - COMPOSIÇÃO DA REMUNERAÇÃO</t>
  </si>
  <si>
    <t>ADICIONAL NOTURNO</t>
  </si>
  <si>
    <t>OUTROS (ESPECIFICAR)</t>
  </si>
  <si>
    <t>TOTAL DA REMUNERAÇÃO</t>
  </si>
  <si>
    <t>INSS</t>
  </si>
  <si>
    <t>%</t>
  </si>
  <si>
    <t>SENAI OU SENAC</t>
  </si>
  <si>
    <t>INCRA</t>
  </si>
  <si>
    <t>FGTS</t>
  </si>
  <si>
    <t>SEBRAE</t>
  </si>
  <si>
    <t>13º SALÁRIO</t>
  </si>
  <si>
    <t>SOBTOTAL</t>
  </si>
  <si>
    <t>AVISO PRÉVIO INDENIZADO</t>
  </si>
  <si>
    <t>INCIDÊNCIA DO FGTS SOBRE AVISO PRÉVIO INDENIZADO</t>
  </si>
  <si>
    <t>MULTA DO FGTS DO AVISO PRÉVIO INDENIZADO</t>
  </si>
  <si>
    <t>AVISO PRÉVIO TRABALHADO</t>
  </si>
  <si>
    <t>INCIDÊNCIA DO SUBMÓDULO 4.1 SOBRE AVISO PRÉVIO TRABALHADO</t>
  </si>
  <si>
    <t>MULTA DO FGTS DO AVISO PRÉVIO TRABALHADO</t>
  </si>
  <si>
    <t>Valor</t>
  </si>
  <si>
    <t>A</t>
  </si>
  <si>
    <t>Custos Indiretos</t>
  </si>
  <si>
    <t>B</t>
  </si>
  <si>
    <t>C</t>
  </si>
  <si>
    <t>TOTAL</t>
  </si>
  <si>
    <t>Módulo 1 – Composição da Remuneração</t>
  </si>
  <si>
    <t>D</t>
  </si>
  <si>
    <t>E</t>
  </si>
  <si>
    <t>Módulo 5 – Custos Indiretos, Tributos e Lucro</t>
  </si>
  <si>
    <t xml:space="preserve">Empresa: </t>
  </si>
  <si>
    <t>ADICIONAL DE PERICULOSIDADE</t>
  </si>
  <si>
    <t>ADICIONAL DE INSALUBRIDADE</t>
  </si>
  <si>
    <t>SALÁRIO BASE</t>
  </si>
  <si>
    <t>ADICIONAL DE HORA EXTRA</t>
  </si>
  <si>
    <t>Salário Normativo da Categoria Profissional</t>
  </si>
  <si>
    <t>Categoria profissional vinculada à execução contratual</t>
  </si>
  <si>
    <t>VALOR TOTAL</t>
  </si>
  <si>
    <t>DEPRECIAÇÃO</t>
  </si>
  <si>
    <t>IPVA</t>
  </si>
  <si>
    <t xml:space="preserve">SEGURO OBRIGATÓRIO </t>
  </si>
  <si>
    <t>LICENCIAMENTO</t>
  </si>
  <si>
    <t>SEGURO TOTAL</t>
  </si>
  <si>
    <t>SERVIÇO DE RASTREAMENTO DE VEÍCULOS</t>
  </si>
  <si>
    <t>Combustível</t>
  </si>
  <si>
    <t>Lavagem</t>
  </si>
  <si>
    <t>TOTAL DE CUSTOS VARIÁVEIS</t>
  </si>
  <si>
    <t>VALOR POR EMPREGADO</t>
  </si>
  <si>
    <t>Valor Mensal</t>
  </si>
  <si>
    <t>ADICIONAL DE FÉRIAS</t>
  </si>
  <si>
    <t>SUBTOTAL GERAL DAS INSUMOS / MÊS</t>
  </si>
  <si>
    <t>DADOS PROCESSUAIS</t>
  </si>
  <si>
    <t>Processo Nº</t>
  </si>
  <si>
    <t>Pregão eletrônico Nº</t>
  </si>
  <si>
    <t>Data / Horário</t>
  </si>
  <si>
    <t>DISCRIMINAÇÃO DOS SERVIÇOS (dados referente a contratação)</t>
  </si>
  <si>
    <t xml:space="preserve">CNPJ: </t>
  </si>
  <si>
    <t xml:space="preserve">Endereço: </t>
  </si>
  <si>
    <t xml:space="preserve">Municipio/UF: </t>
  </si>
  <si>
    <t xml:space="preserve">e-mail: </t>
  </si>
  <si>
    <t xml:space="preserve">Ano Acordo, Convênção Coletiva ou Sentença Normativa do Díssidio: </t>
  </si>
  <si>
    <t xml:space="preserve">Data da Apresentação da Proposta: </t>
  </si>
  <si>
    <t xml:space="preserve">Prazo de Execução Contratual: </t>
  </si>
  <si>
    <t xml:space="preserve">Tipo de veiculo: </t>
  </si>
  <si>
    <t xml:space="preserve">Quantidade de Veículo </t>
  </si>
  <si>
    <t>Quantidade de KM/mês</t>
  </si>
  <si>
    <t xml:space="preserve">Valor Total </t>
  </si>
  <si>
    <t>ITEM</t>
  </si>
  <si>
    <t>Planilha 1 - PLANILHA DE CUSTOS E FORMAÇÃO DE PREÇO D VEÍCULO</t>
  </si>
  <si>
    <t>MODULO 1 - CUSTOS FIXOS</t>
  </si>
  <si>
    <t xml:space="preserve">Modulo 1 - Valor total </t>
  </si>
  <si>
    <t xml:space="preserve">MÓDULO 2 - CUSTOS VARIÁVEIS </t>
  </si>
  <si>
    <t>Manutenção (peças, lubrificantes, mão de obra, etc.)</t>
  </si>
  <si>
    <t>Pneus (alinhamento, balanceamento)</t>
  </si>
  <si>
    <t xml:space="preserve">Materiais Médico - Hospitalares ( espeficicar quantidade e valor) </t>
  </si>
  <si>
    <t>IMPOSTOS (PIS, COFINS E ISS)</t>
  </si>
  <si>
    <t>LUCRO</t>
  </si>
  <si>
    <t>MODULO 3 - CUSTOS INDIRETOS, TRIBUTOS E LUCRO</t>
  </si>
  <si>
    <t xml:space="preserve">VALOR TOTAL VEÍCULO (soma módulo 1 + 2 + 3 ) </t>
  </si>
  <si>
    <t>PLANILHA II - Planilha de Custos e Formação de Preço da Mão de Obra</t>
  </si>
  <si>
    <t>Com ajustes após publicação da Lei 13.467, de 2017</t>
  </si>
  <si>
    <t>DADOS COMPLEMENTARES PARA A COMPOSIÇÃO DOS CUSTOS REFERENTE A MÃO DE OBRA</t>
  </si>
  <si>
    <t>Composição da Remuneração</t>
  </si>
  <si>
    <t>F</t>
  </si>
  <si>
    <t>MÓDULO 2 – ENCARGOS SOCIAIS E BENEFÍCIOS ANUAIS, MENSAIS E DIÁRIOS</t>
  </si>
  <si>
    <t>SUBMÓDULO 2.1 - Décimo Terceiro (salário, Férias e Adicional de Férias)</t>
  </si>
  <si>
    <t>SUBMÓDULO 2.2 - Encargos Previdenciários(GPS, Fundo de Garantia Por Tempo de Serviço (FGTS) e outras contribuições</t>
  </si>
  <si>
    <t>G</t>
  </si>
  <si>
    <t>H</t>
  </si>
  <si>
    <t>Salário Educação</t>
  </si>
  <si>
    <t>SAT</t>
  </si>
  <si>
    <t>SESC ou SESI</t>
  </si>
  <si>
    <t>SUBMÓDULO 2.3 - Benefícios Mensais e Diários</t>
  </si>
  <si>
    <t xml:space="preserve">A </t>
  </si>
  <si>
    <t xml:space="preserve">Transporte </t>
  </si>
  <si>
    <t>Auxilio Refeição/Alimentação</t>
  </si>
  <si>
    <t>Benefício (especificar)</t>
  </si>
  <si>
    <t>Outros (especificar)</t>
  </si>
  <si>
    <t xml:space="preserve">Total </t>
  </si>
  <si>
    <t>QUADRO RESUMO MODULO 2 - Encargos e Benefícios, Anuais, mensais e diários</t>
  </si>
  <si>
    <t>2.1</t>
  </si>
  <si>
    <t>2.2</t>
  </si>
  <si>
    <t>2.3</t>
  </si>
  <si>
    <t>13º (décimo terceiro) Salário, Férias e Adicional de Férias</t>
  </si>
  <si>
    <t xml:space="preserve">GPS, FGTS e outras Contrbuições </t>
  </si>
  <si>
    <t>Benefícios Mensais e Diários</t>
  </si>
  <si>
    <t>Módulo 3- Provisão para Rescisão</t>
  </si>
  <si>
    <t xml:space="preserve">Provisão para Rescisao </t>
  </si>
  <si>
    <t xml:space="preserve">Total Módulo 3 </t>
  </si>
  <si>
    <t>Módulo 4 - Custo de Reposição do Profissional Ausente</t>
  </si>
  <si>
    <t>Substituto na cobertura de férias</t>
  </si>
  <si>
    <t>Substituto na cobertura de Ausências Legais</t>
  </si>
  <si>
    <t>Substituto na cobertura de Licença Paternidade</t>
  </si>
  <si>
    <t>Substituto na cobertura de Ausência de Acidente de Trabalho</t>
  </si>
  <si>
    <t>Substituto na Cobertura de Afastamento de Licença Maternidade</t>
  </si>
  <si>
    <t>Submódulo 4.1. - Substituto nas ausencias Legais</t>
  </si>
  <si>
    <t>Submódulo 4.2. - Substituto na intrajornada</t>
  </si>
  <si>
    <t>Substituto na cobertura de intervalo para repouso ou alimentação</t>
  </si>
  <si>
    <t>QUADRO RESUMO MODULO 4 - Custo de Reposição de Profissional Ausente</t>
  </si>
  <si>
    <t xml:space="preserve">4.1 </t>
  </si>
  <si>
    <t xml:space="preserve">4.2 </t>
  </si>
  <si>
    <t>Substituto nas Ausências Legais</t>
  </si>
  <si>
    <t>Substituto na Intrajornada</t>
  </si>
  <si>
    <t>Módulo 5 - Insumos Diversos</t>
  </si>
  <si>
    <t>Insumos Diversos</t>
  </si>
  <si>
    <t>Uniforme e EPIS ( especificar quantidade e valor de cada item)</t>
  </si>
  <si>
    <t>MÓDULO 6 - CUSTOS INDIRETOS, TRIBUTOS E LUCRO</t>
  </si>
  <si>
    <t>Custos Indiretos, Tributos e Lucro</t>
  </si>
  <si>
    <t xml:space="preserve">Lucro </t>
  </si>
  <si>
    <t>percentual</t>
  </si>
  <si>
    <t>Tributos</t>
  </si>
  <si>
    <t>2. QUADRO - RESUMO DO CUSTO POR EMPREGADO</t>
  </si>
  <si>
    <t>Módulo 2 –  Encargos e Benefícios Anuais, Mensais e Diários</t>
  </si>
  <si>
    <t>Módulo 3 – Provisão de Rescisão</t>
  </si>
  <si>
    <t>Módulo 4 – Custo de Reposição de Profissional Ausente</t>
  </si>
  <si>
    <t>Módulo 5- Insumos Diversos</t>
  </si>
  <si>
    <t>Subtotal (A + B + C + D+E)</t>
  </si>
  <si>
    <r>
      <rPr>
        <b/>
        <sz val="8"/>
        <color indexed="8"/>
        <rFont val="Calibri"/>
        <family val="2"/>
        <scheme val="minor"/>
      </rPr>
      <t>TOTAL</t>
    </r>
    <r>
      <rPr>
        <sz val="8"/>
        <color indexed="8"/>
        <rFont val="Calibri"/>
        <family val="2"/>
        <scheme val="minor"/>
      </rPr>
      <t xml:space="preserve"> </t>
    </r>
  </si>
  <si>
    <t>Outros (especificar): Seguro de Vida</t>
  </si>
  <si>
    <t>Categoria Profissional</t>
  </si>
  <si>
    <t>Qtde de Empregados (A)</t>
  </si>
  <si>
    <t>Valor Proposto por Empregado (B)</t>
  </si>
  <si>
    <t>Valor Total (C) = (A X B)</t>
  </si>
  <si>
    <t>QUADRO- RESUMO DO VALOR DA MÃO DE OBRA</t>
  </si>
  <si>
    <t>Condutor de Ambulância Diurno</t>
  </si>
  <si>
    <t>Condutor de Ambulância Noturno</t>
  </si>
  <si>
    <t>Valor Unitário</t>
  </si>
  <si>
    <t xml:space="preserve">Uni </t>
  </si>
  <si>
    <t xml:space="preserve">Equipamento </t>
  </si>
  <si>
    <t xml:space="preserve">Qtde </t>
  </si>
  <si>
    <t>Qtde (I)</t>
  </si>
  <si>
    <t>Valor Unitário (II)</t>
  </si>
  <si>
    <t>Valor do Investimento (III = (I)x(II)</t>
  </si>
  <si>
    <t>Vida Útil (IV)</t>
  </si>
  <si>
    <t>Valor Residual (V)=(III)X10%</t>
  </si>
  <si>
    <t>Valor Depreciável (VI) = (III) -(V)</t>
  </si>
  <si>
    <t>Depreciação Mensal (VII)=(VI)/(IV)/12</t>
  </si>
  <si>
    <t>PLANILHA DE CUSTOS DE DEPRECIAÇÃO DE EQUIPAMENTOS</t>
  </si>
  <si>
    <t>TOTAL MENSAL</t>
  </si>
  <si>
    <t xml:space="preserve">MATERIAL </t>
  </si>
  <si>
    <t>PLANILHA DE CUSTOS DE MATERIAIS MÉDICO -  HOSPITALAR</t>
  </si>
  <si>
    <t>DESCRIÇÃO</t>
  </si>
  <si>
    <t>VALOR MENSAL</t>
  </si>
  <si>
    <t>RESUMO DO CUSTO DA LOCAÇÃO DE AMBULÂNCIA SUPORTE BÁSICO</t>
  </si>
  <si>
    <t xml:space="preserve">Valor Total do Serviço (Soma valor A + B) </t>
  </si>
  <si>
    <t>Substituto na Cobertura de outras ausências (doença)</t>
  </si>
  <si>
    <t>ataduras 15 cm</t>
  </si>
  <si>
    <t>compressas estéreis</t>
  </si>
  <si>
    <t>protetores para queimados</t>
  </si>
  <si>
    <t>cateteres de oxigênio / aspiração</t>
  </si>
  <si>
    <t>luvas descartáveis (caixa)</t>
  </si>
  <si>
    <t>esparadrapo (rolo)</t>
  </si>
  <si>
    <t>gaze estéril (pacote)</t>
  </si>
  <si>
    <t>caix</t>
  </si>
  <si>
    <t>12 meses</t>
  </si>
  <si>
    <t>C.1 Tributos Federais, Municpais, Estduais</t>
  </si>
  <si>
    <t>C.1 Tributos Federais Municiapsi Estaduais</t>
  </si>
  <si>
    <t>Oxigenio Hospitalar</t>
  </si>
  <si>
    <t>4,90 litro</t>
  </si>
  <si>
    <t>11 km / lt</t>
  </si>
  <si>
    <t>DESPESAS ADMINISTRATIVAS</t>
  </si>
  <si>
    <t>2021
CCT CONDUTOR</t>
  </si>
  <si>
    <t xml:space="preserve"> 2021
CCT CONDUTOR</t>
  </si>
  <si>
    <t>Medicamentos</t>
  </si>
  <si>
    <t>frascos de soro fisiologico / Ringer</t>
  </si>
  <si>
    <t>Ambulância Tipo "D" dhskdsdksh</t>
  </si>
  <si>
    <t>2021
CCT ENFERMEIRO</t>
  </si>
  <si>
    <t>Enfermeiro de Ambulância Diurno</t>
  </si>
  <si>
    <t>Enfermeiro de Ambulância Noturno2</t>
  </si>
  <si>
    <t>Médico (Hora médica 120,00)</t>
  </si>
  <si>
    <t>45 remoções X 5 horas cada</t>
  </si>
  <si>
    <t>Valor da Mão de Obra Condutor, enfermeiro, médico</t>
  </si>
  <si>
    <t>Valor do Quilômetro (valor total serviço/9000 km rodados)</t>
  </si>
  <si>
    <t>Valor da Ambulância Suporte Avançado</t>
  </si>
  <si>
    <t>9.000 km rodados / Mês</t>
  </si>
  <si>
    <t>Ambulância Suporte Avançada</t>
  </si>
  <si>
    <t>Condutor e Enfermeiro de Ambulância - Tipo "D" Noturno</t>
  </si>
  <si>
    <t>Condutor e enfermeiro Ambulância - Tipo "D" - diurno</t>
  </si>
  <si>
    <t>Valor mensal de mão de Obra CONDUTOR + ENFERMEIRO + MÉDICO</t>
  </si>
</sst>
</file>

<file path=xl/styles.xml><?xml version="1.0" encoding="utf-8"?>
<styleSheet xmlns="http://schemas.openxmlformats.org/spreadsheetml/2006/main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  <numFmt numFmtId="165" formatCode="0.0000"/>
    <numFmt numFmtId="166" formatCode="&quot;R$&quot;\ #,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charset val="1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  <charset val="1"/>
    </font>
    <font>
      <b/>
      <sz val="8"/>
      <color indexed="8"/>
      <name val="Calibri"/>
      <family val="2"/>
      <charset val="1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315">
    <xf numFmtId="0" fontId="0" fillId="0" borderId="0" xfId="0"/>
    <xf numFmtId="0" fontId="4" fillId="0" borderId="10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2" fontId="9" fillId="3" borderId="44" xfId="0" applyNumberFormat="1" applyFont="1" applyFill="1" applyBorder="1" applyAlignment="1">
      <alignment vertical="center"/>
    </xf>
    <xf numFmtId="0" fontId="9" fillId="3" borderId="47" xfId="0" applyFont="1" applyFill="1" applyBorder="1" applyAlignment="1">
      <alignment horizontal="center" vertical="center"/>
    </xf>
    <xf numFmtId="44" fontId="4" fillId="0" borderId="36" xfId="1" applyFont="1" applyFill="1" applyBorder="1" applyAlignment="1" applyProtection="1">
      <alignment vertical="center"/>
    </xf>
    <xf numFmtId="2" fontId="7" fillId="0" borderId="1" xfId="0" applyNumberFormat="1" applyFont="1" applyBorder="1"/>
    <xf numFmtId="2" fontId="4" fillId="0" borderId="13" xfId="0" applyNumberFormat="1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44" fontId="4" fillId="0" borderId="11" xfId="1" applyFont="1" applyFill="1" applyBorder="1" applyAlignment="1" applyProtection="1">
      <alignment vertical="center"/>
    </xf>
    <xf numFmtId="44" fontId="4" fillId="0" borderId="27" xfId="1" applyFont="1" applyFill="1" applyBorder="1" applyAlignment="1" applyProtection="1">
      <alignment vertical="center"/>
    </xf>
    <xf numFmtId="0" fontId="8" fillId="0" borderId="36" xfId="0" applyFont="1" applyBorder="1"/>
    <xf numFmtId="0" fontId="8" fillId="0" borderId="55" xfId="0" applyFont="1" applyBorder="1"/>
    <xf numFmtId="4" fontId="8" fillId="0" borderId="56" xfId="0" applyNumberFormat="1" applyFont="1" applyBorder="1"/>
    <xf numFmtId="14" fontId="8" fillId="0" borderId="57" xfId="0" applyNumberFormat="1" applyFont="1" applyBorder="1"/>
    <xf numFmtId="44" fontId="4" fillId="0" borderId="37" xfId="1" applyFont="1" applyFill="1" applyBorder="1" applyAlignment="1" applyProtection="1">
      <alignment vertical="center"/>
    </xf>
    <xf numFmtId="44" fontId="4" fillId="0" borderId="61" xfId="1" applyFont="1" applyFill="1" applyBorder="1" applyAlignment="1" applyProtection="1">
      <alignment vertical="center"/>
    </xf>
    <xf numFmtId="0" fontId="12" fillId="2" borderId="54" xfId="0" applyFont="1" applyFill="1" applyBorder="1" applyAlignment="1">
      <alignment horizontal="center" wrapText="1"/>
    </xf>
    <xf numFmtId="44" fontId="4" fillId="0" borderId="48" xfId="1" applyFont="1" applyFill="1" applyBorder="1" applyAlignment="1" applyProtection="1">
      <alignment vertical="center"/>
    </xf>
    <xf numFmtId="44" fontId="8" fillId="0" borderId="55" xfId="0" applyNumberFormat="1" applyFont="1" applyBorder="1"/>
    <xf numFmtId="44" fontId="8" fillId="0" borderId="56" xfId="0" applyNumberFormat="1" applyFont="1" applyBorder="1"/>
    <xf numFmtId="44" fontId="8" fillId="0" borderId="64" xfId="0" applyNumberFormat="1" applyFont="1" applyBorder="1"/>
    <xf numFmtId="0" fontId="5" fillId="3" borderId="50" xfId="2" applyFont="1" applyFill="1" applyBorder="1" applyAlignment="1">
      <alignment horizontal="left"/>
    </xf>
    <xf numFmtId="0" fontId="5" fillId="3" borderId="3" xfId="2" applyFont="1" applyFill="1" applyBorder="1" applyAlignment="1">
      <alignment horizontal="left"/>
    </xf>
    <xf numFmtId="0" fontId="5" fillId="3" borderId="38" xfId="2" applyFont="1" applyFill="1" applyBorder="1" applyAlignment="1">
      <alignment horizontal="left"/>
    </xf>
    <xf numFmtId="44" fontId="4" fillId="0" borderId="14" xfId="1" applyFont="1" applyFill="1" applyBorder="1" applyAlignment="1" applyProtection="1">
      <alignment vertical="center"/>
    </xf>
    <xf numFmtId="0" fontId="4" fillId="0" borderId="66" xfId="0" applyFont="1" applyBorder="1" applyAlignment="1">
      <alignment horizontal="center" vertical="center"/>
    </xf>
    <xf numFmtId="44" fontId="4" fillId="10" borderId="53" xfId="1" applyFont="1" applyFill="1" applyBorder="1" applyAlignment="1" applyProtection="1">
      <alignment vertical="center"/>
    </xf>
    <xf numFmtId="44" fontId="8" fillId="10" borderId="57" xfId="0" applyNumberFormat="1" applyFont="1" applyFill="1" applyBorder="1"/>
    <xf numFmtId="44" fontId="4" fillId="0" borderId="68" xfId="1" applyFont="1" applyFill="1" applyBorder="1" applyAlignment="1" applyProtection="1">
      <alignment vertical="center"/>
    </xf>
    <xf numFmtId="44" fontId="4" fillId="0" borderId="69" xfId="1" applyFont="1" applyFill="1" applyBorder="1" applyAlignment="1" applyProtection="1">
      <alignment vertical="center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Fill="1" applyBorder="1" applyAlignment="1" applyProtection="1">
      <alignment vertical="center"/>
    </xf>
    <xf numFmtId="164" fontId="9" fillId="3" borderId="54" xfId="0" applyNumberFormat="1" applyFont="1" applyFill="1" applyBorder="1" applyAlignment="1">
      <alignment horizontal="center" vertical="center"/>
    </xf>
    <xf numFmtId="44" fontId="8" fillId="0" borderId="48" xfId="0" applyNumberFormat="1" applyFont="1" applyBorder="1"/>
    <xf numFmtId="2" fontId="4" fillId="0" borderId="71" xfId="0" applyNumberFormat="1" applyFont="1" applyBorder="1" applyAlignment="1">
      <alignment vertical="center"/>
    </xf>
    <xf numFmtId="0" fontId="4" fillId="0" borderId="71" xfId="0" applyFont="1" applyBorder="1" applyAlignment="1">
      <alignment horizontal="center" vertical="center"/>
    </xf>
    <xf numFmtId="44" fontId="8" fillId="0" borderId="48" xfId="0" applyNumberFormat="1" applyFont="1" applyBorder="1" applyAlignment="1">
      <alignment horizontal="center"/>
    </xf>
    <xf numFmtId="44" fontId="4" fillId="0" borderId="70" xfId="1" applyFont="1" applyFill="1" applyBorder="1" applyAlignment="1" applyProtection="1">
      <alignment vertical="center"/>
    </xf>
    <xf numFmtId="44" fontId="8" fillId="0" borderId="1" xfId="0" applyNumberFormat="1" applyFont="1" applyBorder="1"/>
    <xf numFmtId="0" fontId="8" fillId="0" borderId="61" xfId="0" applyFont="1" applyBorder="1"/>
    <xf numFmtId="44" fontId="4" fillId="3" borderId="1" xfId="1" applyFont="1" applyFill="1" applyBorder="1" applyAlignment="1" applyProtection="1">
      <alignment horizontal="center" vertical="center"/>
    </xf>
    <xf numFmtId="44" fontId="8" fillId="0" borderId="1" xfId="0" applyNumberFormat="1" applyFont="1" applyBorder="1" applyAlignment="1">
      <alignment horizontal="center"/>
    </xf>
    <xf numFmtId="0" fontId="5" fillId="3" borderId="25" xfId="2" applyFont="1" applyFill="1" applyBorder="1" applyAlignment="1">
      <alignment horizontal="left"/>
    </xf>
    <xf numFmtId="2" fontId="4" fillId="3" borderId="18" xfId="0" applyNumberFormat="1" applyFont="1" applyFill="1" applyBorder="1" applyAlignment="1">
      <alignment vertical="center"/>
    </xf>
    <xf numFmtId="2" fontId="4" fillId="3" borderId="13" xfId="0" applyNumberFormat="1" applyFont="1" applyFill="1" applyBorder="1" applyAlignment="1">
      <alignment vertical="center"/>
    </xf>
    <xf numFmtId="0" fontId="9" fillId="3" borderId="70" xfId="0" applyFont="1" applyFill="1" applyBorder="1" applyAlignment="1">
      <alignment horizontal="center" vertical="center"/>
    </xf>
    <xf numFmtId="0" fontId="6" fillId="11" borderId="1" xfId="2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/>
    </xf>
    <xf numFmtId="44" fontId="4" fillId="3" borderId="0" xfId="1" applyFont="1" applyFill="1" applyBorder="1" applyAlignment="1" applyProtection="1">
      <alignment vertical="center"/>
    </xf>
    <xf numFmtId="44" fontId="8" fillId="3" borderId="0" xfId="0" applyNumberFormat="1" applyFont="1" applyFill="1" applyBorder="1"/>
    <xf numFmtId="0" fontId="0" fillId="0" borderId="0" xfId="0" applyBorder="1"/>
    <xf numFmtId="44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10" fillId="11" borderId="0" xfId="2" applyFont="1" applyFill="1" applyBorder="1" applyAlignment="1">
      <alignment vertical="center" wrapText="1"/>
    </xf>
    <xf numFmtId="44" fontId="4" fillId="3" borderId="1" xfId="1" applyFont="1" applyFill="1" applyBorder="1" applyAlignment="1" applyProtection="1">
      <alignment vertical="center"/>
    </xf>
    <xf numFmtId="0" fontId="10" fillId="0" borderId="1" xfId="2" applyFont="1" applyFill="1" applyBorder="1" applyAlignment="1">
      <alignment vertical="center" wrapText="1"/>
    </xf>
    <xf numFmtId="44" fontId="8" fillId="0" borderId="0" xfId="1" applyFont="1" applyBorder="1" applyAlignment="1"/>
    <xf numFmtId="44" fontId="8" fillId="0" borderId="0" xfId="1" applyFont="1" applyBorder="1"/>
    <xf numFmtId="0" fontId="10" fillId="0" borderId="0" xfId="2" applyFont="1" applyFill="1" applyBorder="1" applyAlignment="1">
      <alignment horizontal="left" vertical="center"/>
    </xf>
    <xf numFmtId="44" fontId="0" fillId="0" borderId="0" xfId="0" applyNumberFormat="1"/>
    <xf numFmtId="0" fontId="4" fillId="3" borderId="10" xfId="0" applyFont="1" applyFill="1" applyBorder="1" applyAlignment="1">
      <alignment horizontal="center" vertical="center"/>
    </xf>
    <xf numFmtId="2" fontId="7" fillId="3" borderId="4" xfId="2" applyNumberFormat="1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8" fillId="3" borderId="36" xfId="0" applyFont="1" applyFill="1" applyBorder="1"/>
    <xf numFmtId="0" fontId="8" fillId="3" borderId="1" xfId="0" applyFont="1" applyFill="1" applyBorder="1"/>
    <xf numFmtId="44" fontId="8" fillId="3" borderId="1" xfId="1" applyFont="1" applyFill="1" applyBorder="1"/>
    <xf numFmtId="0" fontId="10" fillId="3" borderId="2" xfId="2" applyFont="1" applyFill="1" applyBorder="1" applyAlignment="1">
      <alignment horizontal="center" vertical="center" wrapText="1"/>
    </xf>
    <xf numFmtId="0" fontId="10" fillId="3" borderId="76" xfId="2" applyFont="1" applyFill="1" applyBorder="1" applyAlignment="1">
      <alignment horizontal="center" vertical="center" wrapText="1"/>
    </xf>
    <xf numFmtId="44" fontId="8" fillId="3" borderId="48" xfId="0" applyNumberFormat="1" applyFont="1" applyFill="1" applyBorder="1" applyAlignment="1">
      <alignment horizontal="center"/>
    </xf>
    <xf numFmtId="44" fontId="8" fillId="3" borderId="36" xfId="0" applyNumberFormat="1" applyFont="1" applyFill="1" applyBorder="1"/>
    <xf numFmtId="44" fontId="12" fillId="3" borderId="61" xfId="0" applyNumberFormat="1" applyFont="1" applyFill="1" applyBorder="1"/>
    <xf numFmtId="44" fontId="8" fillId="3" borderId="77" xfId="0" applyNumberFormat="1" applyFont="1" applyFill="1" applyBorder="1"/>
    <xf numFmtId="2" fontId="7" fillId="3" borderId="1" xfId="2" applyNumberFormat="1" applyFont="1" applyFill="1" applyBorder="1" applyAlignment="1">
      <alignment horizontal="center" vertical="center" wrapText="1"/>
    </xf>
    <xf numFmtId="0" fontId="6" fillId="6" borderId="8" xfId="2" applyFont="1" applyFill="1" applyBorder="1" applyAlignment="1">
      <alignment horizontal="center" vertical="center" wrapText="1"/>
    </xf>
    <xf numFmtId="0" fontId="6" fillId="6" borderId="7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 wrapText="1"/>
    </xf>
    <xf numFmtId="0" fontId="6" fillId="8" borderId="6" xfId="2" applyFont="1" applyFill="1" applyBorder="1" applyAlignment="1">
      <alignment horizontal="center" vertical="center" wrapText="1"/>
    </xf>
    <xf numFmtId="0" fontId="6" fillId="6" borderId="8" xfId="2" applyFont="1" applyFill="1" applyBorder="1" applyAlignment="1">
      <alignment horizontal="center" vertical="center" wrapText="1"/>
    </xf>
    <xf numFmtId="0" fontId="6" fillId="6" borderId="7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8" borderId="39" xfId="2" applyFont="1" applyFill="1" applyBorder="1" applyAlignment="1">
      <alignment vertical="center" wrapText="1"/>
    </xf>
    <xf numFmtId="0" fontId="6" fillId="8" borderId="6" xfId="2" applyFont="1" applyFill="1" applyBorder="1" applyAlignment="1">
      <alignment vertical="center" wrapText="1"/>
    </xf>
    <xf numFmtId="0" fontId="9" fillId="7" borderId="8" xfId="0" applyFont="1" applyFill="1" applyBorder="1" applyAlignment="1">
      <alignment vertical="center"/>
    </xf>
    <xf numFmtId="0" fontId="9" fillId="7" borderId="7" xfId="0" applyFont="1" applyFill="1" applyBorder="1" applyAlignment="1">
      <alignment vertical="center"/>
    </xf>
    <xf numFmtId="43" fontId="4" fillId="3" borderId="1" xfId="3" applyFont="1" applyFill="1" applyBorder="1" applyAlignment="1" applyProtection="1">
      <alignment vertical="center"/>
    </xf>
    <xf numFmtId="0" fontId="10" fillId="13" borderId="1" xfId="2" applyFont="1" applyFill="1" applyBorder="1" applyAlignment="1">
      <alignment vertical="center" wrapText="1"/>
    </xf>
    <xf numFmtId="44" fontId="4" fillId="10" borderId="43" xfId="1" applyFont="1" applyFill="1" applyBorder="1" applyAlignment="1" applyProtection="1">
      <alignment vertical="center"/>
    </xf>
    <xf numFmtId="44" fontId="4" fillId="10" borderId="69" xfId="1" applyFont="1" applyFill="1" applyBorder="1" applyAlignment="1" applyProtection="1">
      <alignment vertical="center"/>
    </xf>
    <xf numFmtId="0" fontId="9" fillId="10" borderId="0" xfId="0" applyFont="1" applyFill="1" applyBorder="1" applyAlignment="1">
      <alignment horizontal="left" vertical="center"/>
    </xf>
    <xf numFmtId="44" fontId="4" fillId="10" borderId="0" xfId="1" applyFont="1" applyFill="1" applyBorder="1" applyAlignment="1" applyProtection="1">
      <alignment vertical="center"/>
    </xf>
    <xf numFmtId="44" fontId="8" fillId="10" borderId="0" xfId="0" applyNumberFormat="1" applyFont="1" applyFill="1" applyBorder="1"/>
    <xf numFmtId="43" fontId="4" fillId="3" borderId="11" xfId="3" applyFont="1" applyFill="1" applyBorder="1" applyAlignment="1" applyProtection="1">
      <alignment vertical="center"/>
    </xf>
    <xf numFmtId="43" fontId="10" fillId="0" borderId="0" xfId="2" applyNumberFormat="1" applyFont="1" applyFill="1" applyBorder="1" applyAlignment="1">
      <alignment horizontal="left" vertical="center"/>
    </xf>
    <xf numFmtId="43" fontId="4" fillId="3" borderId="0" xfId="1" applyNumberFormat="1" applyFont="1" applyFill="1" applyBorder="1" applyAlignment="1" applyProtection="1">
      <alignment vertical="center"/>
    </xf>
    <xf numFmtId="44" fontId="8" fillId="0" borderId="0" xfId="0" applyNumberFormat="1" applyFont="1"/>
    <xf numFmtId="44" fontId="4" fillId="10" borderId="1" xfId="1" applyFont="1" applyFill="1" applyBorder="1" applyAlignment="1" applyProtection="1">
      <alignment vertical="center"/>
    </xf>
    <xf numFmtId="0" fontId="6" fillId="4" borderId="8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10" borderId="2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44" fontId="4" fillId="10" borderId="36" xfId="1" applyFont="1" applyFill="1" applyBorder="1" applyAlignment="1" applyProtection="1">
      <alignment vertical="center"/>
    </xf>
    <xf numFmtId="0" fontId="10" fillId="0" borderId="72" xfId="2" applyFont="1" applyFill="1" applyBorder="1" applyAlignment="1">
      <alignment vertical="center" wrapText="1"/>
    </xf>
    <xf numFmtId="43" fontId="7" fillId="3" borderId="3" xfId="3" applyFont="1" applyFill="1" applyBorder="1" applyAlignment="1">
      <alignment horizontal="center" vertical="center" wrapText="1"/>
    </xf>
    <xf numFmtId="44" fontId="8" fillId="3" borderId="61" xfId="0" applyNumberFormat="1" applyFont="1" applyFill="1" applyBorder="1"/>
    <xf numFmtId="2" fontId="4" fillId="12" borderId="1" xfId="0" applyNumberFormat="1" applyFont="1" applyFill="1" applyBorder="1" applyAlignment="1">
      <alignment vertical="center"/>
    </xf>
    <xf numFmtId="43" fontId="4" fillId="0" borderId="1" xfId="3" applyFont="1" applyFill="1" applyBorder="1" applyAlignment="1" applyProtection="1">
      <alignment vertical="center"/>
    </xf>
    <xf numFmtId="0" fontId="10" fillId="3" borderId="20" xfId="2" applyFont="1" applyFill="1" applyBorder="1" applyAlignment="1">
      <alignment horizontal="left" vertical="center"/>
    </xf>
    <xf numFmtId="0" fontId="10" fillId="3" borderId="0" xfId="2" applyFont="1" applyFill="1" applyBorder="1" applyAlignment="1">
      <alignment horizontal="left" vertical="center"/>
    </xf>
    <xf numFmtId="2" fontId="10" fillId="3" borderId="0" xfId="2" applyNumberFormat="1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/>
    </xf>
    <xf numFmtId="2" fontId="7" fillId="3" borderId="73" xfId="2" applyNumberFormat="1" applyFont="1" applyFill="1" applyBorder="1" applyAlignment="1">
      <alignment horizontal="center" vertical="center" wrapText="1"/>
    </xf>
    <xf numFmtId="44" fontId="4" fillId="3" borderId="74" xfId="1" applyFont="1" applyFill="1" applyBorder="1" applyAlignment="1" applyProtection="1">
      <alignment vertical="center"/>
    </xf>
    <xf numFmtId="2" fontId="10" fillId="3" borderId="1" xfId="2" applyNumberFormat="1" applyFont="1" applyFill="1" applyBorder="1" applyAlignment="1">
      <alignment horizontal="center" vertical="center"/>
    </xf>
    <xf numFmtId="43" fontId="10" fillId="3" borderId="0" xfId="2" applyNumberFormat="1" applyFont="1" applyFill="1" applyBorder="1" applyAlignment="1">
      <alignment horizontal="left" vertical="center"/>
    </xf>
    <xf numFmtId="166" fontId="8" fillId="3" borderId="61" xfId="3" applyNumberFormat="1" applyFont="1" applyFill="1" applyBorder="1"/>
    <xf numFmtId="166" fontId="4" fillId="3" borderId="1" xfId="1" applyNumberFormat="1" applyFont="1" applyFill="1" applyBorder="1" applyAlignment="1" applyProtection="1">
      <alignment vertical="center"/>
    </xf>
    <xf numFmtId="166" fontId="8" fillId="3" borderId="1" xfId="1" applyNumberFormat="1" applyFont="1" applyFill="1" applyBorder="1"/>
    <xf numFmtId="165" fontId="10" fillId="3" borderId="0" xfId="2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44" fontId="0" fillId="0" borderId="1" xfId="3" applyNumberFormat="1" applyFont="1" applyBorder="1"/>
    <xf numFmtId="44" fontId="0" fillId="0" borderId="1" xfId="0" applyNumberFormat="1" applyBorder="1"/>
    <xf numFmtId="44" fontId="4" fillId="3" borderId="36" xfId="1" applyFont="1" applyFill="1" applyBorder="1" applyAlignment="1" applyProtection="1">
      <alignment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1" xfId="0" applyNumberFormat="1" applyBorder="1"/>
    <xf numFmtId="44" fontId="0" fillId="0" borderId="1" xfId="0" applyNumberFormat="1" applyBorder="1" applyAlignment="1"/>
    <xf numFmtId="0" fontId="0" fillId="0" borderId="0" xfId="0" applyAlignment="1">
      <alignment horizontal="right"/>
    </xf>
    <xf numFmtId="0" fontId="0" fillId="0" borderId="0" xfId="0" applyAlignment="1"/>
    <xf numFmtId="0" fontId="0" fillId="12" borderId="0" xfId="0" applyFill="1" applyAlignment="1"/>
    <xf numFmtId="44" fontId="4" fillId="3" borderId="74" xfId="1" applyFont="1" applyFill="1" applyBorder="1" applyAlignment="1" applyProtection="1">
      <alignment horizontal="center" vertical="center"/>
    </xf>
    <xf numFmtId="44" fontId="11" fillId="0" borderId="1" xfId="0" applyNumberFormat="1" applyFont="1" applyBorder="1"/>
    <xf numFmtId="2" fontId="7" fillId="3" borderId="1" xfId="0" applyNumberFormat="1" applyFont="1" applyFill="1" applyBorder="1"/>
    <xf numFmtId="0" fontId="4" fillId="10" borderId="0" xfId="0" applyFont="1" applyFill="1" applyBorder="1" applyAlignment="1">
      <alignment horizontal="center" vertical="center"/>
    </xf>
    <xf numFmtId="0" fontId="6" fillId="6" borderId="9" xfId="2" applyFont="1" applyFill="1" applyBorder="1" applyAlignment="1">
      <alignment horizontal="center" vertical="center" wrapText="1"/>
    </xf>
    <xf numFmtId="44" fontId="8" fillId="0" borderId="36" xfId="0" applyNumberFormat="1" applyFont="1" applyBorder="1"/>
    <xf numFmtId="8" fontId="4" fillId="0" borderId="1" xfId="1" applyNumberFormat="1" applyFont="1" applyFill="1" applyBorder="1" applyAlignment="1" applyProtection="1">
      <alignment vertical="center"/>
    </xf>
    <xf numFmtId="8" fontId="8" fillId="0" borderId="1" xfId="0" applyNumberFormat="1" applyFont="1" applyBorder="1"/>
    <xf numFmtId="0" fontId="8" fillId="3" borderId="1" xfId="1" applyNumberFormat="1" applyFont="1" applyFill="1" applyBorder="1"/>
    <xf numFmtId="0" fontId="0" fillId="0" borderId="80" xfId="0" applyFill="1" applyBorder="1"/>
    <xf numFmtId="164" fontId="17" fillId="3" borderId="54" xfId="0" applyNumberFormat="1" applyFont="1" applyFill="1" applyBorder="1" applyAlignment="1">
      <alignment horizontal="center" vertical="center"/>
    </xf>
    <xf numFmtId="0" fontId="0" fillId="3" borderId="20" xfId="0" applyFill="1" applyBorder="1" applyAlignment="1"/>
    <xf numFmtId="0" fontId="0" fillId="3" borderId="0" xfId="0" applyFill="1" applyAlignment="1"/>
    <xf numFmtId="0" fontId="0" fillId="3" borderId="0" xfId="0" applyFill="1"/>
    <xf numFmtId="44" fontId="4" fillId="3" borderId="69" xfId="1" applyFont="1" applyFill="1" applyBorder="1" applyAlignment="1" applyProtection="1">
      <alignment vertical="center"/>
    </xf>
    <xf numFmtId="44" fontId="8" fillId="3" borderId="1" xfId="0" applyNumberFormat="1" applyFont="1" applyFill="1" applyBorder="1"/>
    <xf numFmtId="44" fontId="8" fillId="3" borderId="55" xfId="0" applyNumberFormat="1" applyFont="1" applyFill="1" applyBorder="1"/>
    <xf numFmtId="0" fontId="0" fillId="3" borderId="2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7" fillId="3" borderId="1" xfId="2" applyFont="1" applyFill="1" applyBorder="1" applyAlignment="1">
      <alignment horizontal="left" wrapText="1"/>
    </xf>
    <xf numFmtId="0" fontId="7" fillId="0" borderId="1" xfId="2" applyFont="1" applyBorder="1" applyAlignment="1">
      <alignment horizontal="left" wrapText="1"/>
    </xf>
    <xf numFmtId="0" fontId="7" fillId="0" borderId="2" xfId="2" applyFont="1" applyBorder="1" applyAlignment="1">
      <alignment horizontal="left" wrapText="1"/>
    </xf>
    <xf numFmtId="0" fontId="7" fillId="0" borderId="3" xfId="2" applyFont="1" applyBorder="1" applyAlignment="1">
      <alignment horizontal="left" wrapText="1"/>
    </xf>
    <xf numFmtId="0" fontId="7" fillId="0" borderId="4" xfId="2" applyFont="1" applyBorder="1" applyAlignment="1">
      <alignment horizontal="left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13" borderId="2" xfId="2" applyFont="1" applyFill="1" applyBorder="1" applyAlignment="1">
      <alignment horizontal="center" vertical="center" wrapText="1"/>
    </xf>
    <xf numFmtId="0" fontId="10" fillId="13" borderId="3" xfId="2" applyFont="1" applyFill="1" applyBorder="1" applyAlignment="1">
      <alignment horizontal="center" vertical="center" wrapText="1"/>
    </xf>
    <xf numFmtId="0" fontId="10" fillId="13" borderId="4" xfId="2" applyFont="1" applyFill="1" applyBorder="1" applyAlignment="1">
      <alignment horizontal="center" vertical="center" wrapText="1"/>
    </xf>
    <xf numFmtId="0" fontId="5" fillId="3" borderId="50" xfId="2" applyFont="1" applyFill="1" applyBorder="1" applyAlignment="1">
      <alignment horizontal="left"/>
    </xf>
    <xf numFmtId="0" fontId="5" fillId="3" borderId="3" xfId="2" applyFont="1" applyFill="1" applyBorder="1" applyAlignment="1">
      <alignment horizontal="left"/>
    </xf>
    <xf numFmtId="0" fontId="5" fillId="3" borderId="38" xfId="2" applyFont="1" applyFill="1" applyBorder="1" applyAlignment="1">
      <alignment horizontal="left"/>
    </xf>
    <xf numFmtId="0" fontId="6" fillId="11" borderId="2" xfId="2" applyFont="1" applyFill="1" applyBorder="1" applyAlignment="1">
      <alignment horizontal="center" vertical="center" wrapText="1"/>
    </xf>
    <xf numFmtId="0" fontId="6" fillId="11" borderId="3" xfId="2" applyFont="1" applyFill="1" applyBorder="1" applyAlignment="1">
      <alignment horizontal="center" vertical="center" wrapText="1"/>
    </xf>
    <xf numFmtId="0" fontId="6" fillId="11" borderId="4" xfId="2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/>
    </xf>
    <xf numFmtId="0" fontId="5" fillId="3" borderId="45" xfId="2" applyFont="1" applyFill="1" applyBorder="1" applyAlignment="1">
      <alignment horizontal="left"/>
    </xf>
    <xf numFmtId="0" fontId="5" fillId="3" borderId="23" xfId="2" applyFont="1" applyFill="1" applyBorder="1" applyAlignment="1">
      <alignment horizontal="left"/>
    </xf>
    <xf numFmtId="0" fontId="5" fillId="3" borderId="46" xfId="2" applyFont="1" applyFill="1" applyBorder="1" applyAlignment="1">
      <alignment horizontal="left"/>
    </xf>
    <xf numFmtId="0" fontId="9" fillId="10" borderId="1" xfId="0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0" fontId="11" fillId="9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1" fillId="9" borderId="2" xfId="0" applyFont="1" applyFill="1" applyBorder="1" applyAlignment="1">
      <alignment horizontal="left"/>
    </xf>
    <xf numFmtId="0" fontId="11" fillId="9" borderId="3" xfId="0" applyFont="1" applyFill="1" applyBorder="1" applyAlignment="1">
      <alignment horizontal="left"/>
    </xf>
    <xf numFmtId="0" fontId="11" fillId="9" borderId="4" xfId="0" applyFont="1" applyFill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10" borderId="40" xfId="0" applyFont="1" applyFill="1" applyBorder="1" applyAlignment="1">
      <alignment horizontal="left" vertical="center"/>
    </xf>
    <xf numFmtId="0" fontId="9" fillId="10" borderId="5" xfId="0" applyFont="1" applyFill="1" applyBorder="1" applyAlignment="1">
      <alignment horizontal="left" vertical="center"/>
    </xf>
    <xf numFmtId="0" fontId="9" fillId="10" borderId="63" xfId="0" applyFont="1" applyFill="1" applyBorder="1" applyAlignment="1">
      <alignment horizontal="left" vertical="center"/>
    </xf>
    <xf numFmtId="0" fontId="6" fillId="8" borderId="29" xfId="2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40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0" fillId="10" borderId="20" xfId="2" applyFont="1" applyFill="1" applyBorder="1" applyAlignment="1">
      <alignment horizontal="left"/>
    </xf>
    <xf numFmtId="0" fontId="10" fillId="10" borderId="0" xfId="2" applyFont="1" applyFill="1" applyBorder="1" applyAlignment="1">
      <alignment horizontal="left"/>
    </xf>
    <xf numFmtId="0" fontId="10" fillId="10" borderId="24" xfId="2" applyFont="1" applyFill="1" applyBorder="1" applyAlignment="1">
      <alignment horizontal="left"/>
    </xf>
    <xf numFmtId="0" fontId="5" fillId="3" borderId="51" xfId="2" applyFont="1" applyFill="1" applyBorder="1" applyAlignment="1">
      <alignment horizontal="left"/>
    </xf>
    <xf numFmtId="0" fontId="5" fillId="3" borderId="25" xfId="2" applyFont="1" applyFill="1" applyBorder="1" applyAlignment="1">
      <alignment horizontal="left"/>
    </xf>
    <xf numFmtId="0" fontId="5" fillId="3" borderId="52" xfId="2" applyFont="1" applyFill="1" applyBorder="1" applyAlignment="1">
      <alignment horizontal="left"/>
    </xf>
    <xf numFmtId="0" fontId="9" fillId="3" borderId="32" xfId="0" applyFont="1" applyFill="1" applyBorder="1" applyAlignment="1">
      <alignment horizontal="left" vertical="center"/>
    </xf>
    <xf numFmtId="0" fontId="9" fillId="3" borderId="33" xfId="0" applyFont="1" applyFill="1" applyBorder="1" applyAlignment="1">
      <alignment horizontal="left" vertical="center"/>
    </xf>
    <xf numFmtId="0" fontId="9" fillId="3" borderId="34" xfId="0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 wrapText="1"/>
    </xf>
    <xf numFmtId="0" fontId="10" fillId="3" borderId="1" xfId="2" applyFont="1" applyFill="1" applyBorder="1" applyAlignment="1">
      <alignment horizontal="left" vertical="center" wrapText="1"/>
    </xf>
    <xf numFmtId="0" fontId="7" fillId="3" borderId="2" xfId="2" applyFont="1" applyFill="1" applyBorder="1" applyAlignment="1">
      <alignment horizontal="left" wrapText="1"/>
    </xf>
    <xf numFmtId="0" fontId="7" fillId="3" borderId="3" xfId="2" applyFont="1" applyFill="1" applyBorder="1" applyAlignment="1">
      <alignment horizontal="left" wrapText="1"/>
    </xf>
    <xf numFmtId="0" fontId="7" fillId="3" borderId="4" xfId="2" applyFont="1" applyFill="1" applyBorder="1" applyAlignment="1">
      <alignment horizontal="left" wrapText="1"/>
    </xf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78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3" borderId="49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10" borderId="25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4" fillId="0" borderId="13" xfId="0" applyFont="1" applyBorder="1" applyAlignment="1">
      <alignment horizontal="left" vertical="center"/>
    </xf>
    <xf numFmtId="0" fontId="4" fillId="10" borderId="2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4" fillId="10" borderId="79" xfId="0" applyFont="1" applyFill="1" applyBorder="1" applyAlignment="1">
      <alignment horizontal="center" vertical="center"/>
    </xf>
    <xf numFmtId="0" fontId="4" fillId="10" borderId="2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3" borderId="3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2" fontId="4" fillId="0" borderId="35" xfId="0" applyNumberFormat="1" applyFont="1" applyBorder="1" applyAlignment="1">
      <alignment horizontal="left" vertical="center"/>
    </xf>
    <xf numFmtId="2" fontId="4" fillId="0" borderId="29" xfId="0" applyNumberFormat="1" applyFont="1" applyBorder="1" applyAlignment="1">
      <alignment horizontal="left" vertical="center"/>
    </xf>
    <xf numFmtId="2" fontId="4" fillId="0" borderId="29" xfId="0" applyNumberFormat="1" applyFont="1" applyBorder="1" applyAlignment="1">
      <alignment horizontal="center" vertical="center"/>
    </xf>
    <xf numFmtId="0" fontId="6" fillId="6" borderId="8" xfId="2" applyFont="1" applyFill="1" applyBorder="1" applyAlignment="1">
      <alignment horizontal="center" vertical="center" wrapText="1"/>
    </xf>
    <xf numFmtId="0" fontId="6" fillId="6" borderId="7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6" fillId="11" borderId="8" xfId="2" applyFont="1" applyFill="1" applyBorder="1" applyAlignment="1">
      <alignment horizontal="center" vertical="center" wrapText="1"/>
    </xf>
    <xf numFmtId="0" fontId="6" fillId="11" borderId="7" xfId="2" applyFont="1" applyFill="1" applyBorder="1" applyAlignment="1">
      <alignment horizontal="center" vertical="center" wrapText="1"/>
    </xf>
    <xf numFmtId="0" fontId="6" fillId="11" borderId="41" xfId="2" applyFont="1" applyFill="1" applyBorder="1" applyAlignment="1">
      <alignment horizontal="center" vertical="center" wrapText="1"/>
    </xf>
    <xf numFmtId="0" fontId="4" fillId="0" borderId="58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5" borderId="8" xfId="2" applyFont="1" applyFill="1" applyBorder="1" applyAlignment="1">
      <alignment horizontal="center" vertical="center"/>
    </xf>
    <xf numFmtId="0" fontId="2" fillId="5" borderId="7" xfId="2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4" fillId="0" borderId="3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4" fontId="8" fillId="0" borderId="3" xfId="1" applyFont="1" applyBorder="1" applyAlignment="1">
      <alignment horizontal="center" vertical="center"/>
    </xf>
    <xf numFmtId="2" fontId="4" fillId="0" borderId="31" xfId="0" applyNumberFormat="1" applyFont="1" applyBorder="1" applyAlignment="1">
      <alignment horizontal="left" vertical="center"/>
    </xf>
    <xf numFmtId="2" fontId="4" fillId="0" borderId="3" xfId="0" applyNumberFormat="1" applyFont="1" applyBorder="1" applyAlignment="1">
      <alignment horizontal="left" vertical="center"/>
    </xf>
    <xf numFmtId="2" fontId="4" fillId="0" borderId="32" xfId="0" applyNumberFormat="1" applyFont="1" applyBorder="1" applyAlignment="1">
      <alignment horizontal="left" vertical="center"/>
    </xf>
    <xf numFmtId="2" fontId="4" fillId="0" borderId="33" xfId="0" applyNumberFormat="1" applyFont="1" applyBorder="1" applyAlignment="1">
      <alignment horizontal="left" vertical="center"/>
    </xf>
    <xf numFmtId="14" fontId="4" fillId="0" borderId="3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0" fillId="0" borderId="29" xfId="2" applyFont="1" applyFill="1" applyBorder="1" applyAlignment="1">
      <alignment horizontal="center" vertical="center" wrapText="1"/>
    </xf>
    <xf numFmtId="0" fontId="10" fillId="0" borderId="30" xfId="2" applyFont="1" applyFill="1" applyBorder="1" applyAlignment="1">
      <alignment horizontal="center" vertical="center" wrapText="1"/>
    </xf>
    <xf numFmtId="0" fontId="7" fillId="3" borderId="50" xfId="2" applyFont="1" applyFill="1" applyBorder="1" applyAlignment="1">
      <alignment horizontal="left" vertical="center" wrapText="1"/>
    </xf>
    <xf numFmtId="0" fontId="7" fillId="3" borderId="3" xfId="2" applyFont="1" applyFill="1" applyBorder="1" applyAlignment="1">
      <alignment horizontal="left" vertical="center" wrapText="1"/>
    </xf>
    <xf numFmtId="0" fontId="7" fillId="3" borderId="4" xfId="2" applyFont="1" applyFill="1" applyBorder="1" applyAlignment="1">
      <alignment horizontal="left" vertical="center" wrapText="1"/>
    </xf>
    <xf numFmtId="0" fontId="4" fillId="3" borderId="50" xfId="0" applyFont="1" applyFill="1" applyBorder="1" applyAlignment="1">
      <alignment horizontal="left" vertical="center"/>
    </xf>
    <xf numFmtId="0" fontId="4" fillId="3" borderId="45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73" xfId="0" applyFont="1" applyFill="1" applyBorder="1" applyAlignment="1">
      <alignment horizontal="left" vertical="center"/>
    </xf>
    <xf numFmtId="0" fontId="7" fillId="3" borderId="76" xfId="2" applyFont="1" applyFill="1" applyBorder="1" applyAlignment="1">
      <alignment horizontal="left" wrapText="1"/>
    </xf>
    <xf numFmtId="0" fontId="7" fillId="3" borderId="23" xfId="2" applyFont="1" applyFill="1" applyBorder="1" applyAlignment="1">
      <alignment horizontal="left" wrapText="1"/>
    </xf>
    <xf numFmtId="0" fontId="7" fillId="3" borderId="73" xfId="2" applyFont="1" applyFill="1" applyBorder="1" applyAlignment="1">
      <alignment horizontal="left" wrapText="1"/>
    </xf>
    <xf numFmtId="0" fontId="10" fillId="3" borderId="1" xfId="2" applyFont="1" applyFill="1" applyBorder="1" applyAlignment="1">
      <alignment horizontal="left" vertical="center"/>
    </xf>
    <xf numFmtId="0" fontId="10" fillId="3" borderId="72" xfId="2" applyFont="1" applyFill="1" applyBorder="1" applyAlignment="1">
      <alignment horizontal="center" vertical="center" wrapText="1"/>
    </xf>
    <xf numFmtId="0" fontId="10" fillId="3" borderId="25" xfId="2" applyFont="1" applyFill="1" applyBorder="1" applyAlignment="1">
      <alignment horizontal="center" vertical="center" wrapText="1"/>
    </xf>
    <xf numFmtId="0" fontId="10" fillId="3" borderId="75" xfId="2" applyFont="1" applyFill="1" applyBorder="1" applyAlignment="1">
      <alignment horizontal="center" vertical="center" wrapText="1"/>
    </xf>
    <xf numFmtId="0" fontId="6" fillId="11" borderId="1" xfId="2" applyFont="1" applyFill="1" applyBorder="1" applyAlignment="1">
      <alignment horizontal="center" vertical="center" wrapText="1"/>
    </xf>
    <xf numFmtId="0" fontId="14" fillId="9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</cellXfs>
  <cellStyles count="4">
    <cellStyle name="Moeda" xfId="1" builtinId="4"/>
    <cellStyle name="Normal" xfId="0" builtinId="0"/>
    <cellStyle name="Normal 2" xfId="2"/>
    <cellStyle name="Separador de milhares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1"/>
  <sheetViews>
    <sheetView topLeftCell="A16" workbookViewId="0">
      <selection activeCell="J26" sqref="J26"/>
    </sheetView>
  </sheetViews>
  <sheetFormatPr defaultRowHeight="15"/>
  <cols>
    <col min="5" max="6" width="9.140625" customWidth="1"/>
    <col min="7" max="7" width="5.28515625" customWidth="1"/>
    <col min="8" max="8" width="3.42578125" customWidth="1"/>
    <col min="9" max="9" width="11.140625" customWidth="1"/>
    <col min="10" max="10" width="11" customWidth="1"/>
    <col min="11" max="11" width="11.42578125" customWidth="1"/>
  </cols>
  <sheetData>
    <row r="1" spans="1:11">
      <c r="A1" s="186" t="s">
        <v>52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>
      <c r="A2" s="187" t="s">
        <v>53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1">
      <c r="A3" s="187" t="s">
        <v>54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4" spans="1:11">
      <c r="A4" s="187" t="s">
        <v>55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1">
      <c r="A5" s="186" t="s">
        <v>56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</row>
    <row r="6" spans="1:11">
      <c r="A6" s="188" t="s">
        <v>31</v>
      </c>
      <c r="B6" s="188"/>
      <c r="C6" s="188"/>
      <c r="D6" s="188"/>
      <c r="E6" s="188"/>
      <c r="F6" s="188" t="s">
        <v>57</v>
      </c>
      <c r="G6" s="188"/>
      <c r="H6" s="188"/>
      <c r="I6" s="188"/>
      <c r="J6" s="188"/>
      <c r="K6" s="188"/>
    </row>
    <row r="7" spans="1:11">
      <c r="A7" s="189" t="s">
        <v>58</v>
      </c>
      <c r="B7" s="190"/>
      <c r="C7" s="190"/>
      <c r="D7" s="190"/>
      <c r="E7" s="190"/>
      <c r="F7" s="190"/>
      <c r="G7" s="190"/>
      <c r="H7" s="190"/>
      <c r="I7" s="190"/>
      <c r="J7" s="190"/>
      <c r="K7" s="191"/>
    </row>
    <row r="8" spans="1:11">
      <c r="A8" s="188" t="s">
        <v>59</v>
      </c>
      <c r="B8" s="188"/>
      <c r="C8" s="188"/>
      <c r="D8" s="188"/>
      <c r="E8" s="188"/>
      <c r="F8" s="188" t="s">
        <v>60</v>
      </c>
      <c r="G8" s="188"/>
      <c r="H8" s="188"/>
      <c r="I8" s="188"/>
      <c r="J8" s="188"/>
      <c r="K8" s="188"/>
    </row>
    <row r="9" spans="1:11">
      <c r="A9" s="189" t="s">
        <v>61</v>
      </c>
      <c r="B9" s="190"/>
      <c r="C9" s="190"/>
      <c r="D9" s="190"/>
      <c r="E9" s="190"/>
      <c r="F9" s="190"/>
      <c r="G9" s="190"/>
      <c r="H9" s="190"/>
      <c r="I9" s="190"/>
      <c r="J9" s="190"/>
      <c r="K9" s="191"/>
    </row>
    <row r="10" spans="1:11">
      <c r="A10" s="188"/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>
      <c r="A11" s="188" t="s">
        <v>62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</row>
    <row r="12" spans="1:11">
      <c r="A12" s="188" t="s">
        <v>63</v>
      </c>
      <c r="B12" s="188"/>
      <c r="C12" s="188"/>
      <c r="D12" s="188"/>
      <c r="E12" s="188"/>
      <c r="F12" s="188" t="s">
        <v>175</v>
      </c>
      <c r="G12" s="188"/>
      <c r="H12" s="188"/>
      <c r="I12" s="188"/>
      <c r="J12" s="188"/>
      <c r="K12" s="188"/>
    </row>
    <row r="13" spans="1:11">
      <c r="A13" s="192" t="s">
        <v>0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4"/>
    </row>
    <row r="14" spans="1:11">
      <c r="A14" s="188" t="s">
        <v>64</v>
      </c>
      <c r="B14" s="188"/>
      <c r="C14" s="188"/>
      <c r="D14" s="188"/>
      <c r="E14" s="188"/>
      <c r="F14" s="188" t="s">
        <v>196</v>
      </c>
      <c r="G14" s="188"/>
      <c r="H14" s="188"/>
      <c r="I14" s="188"/>
      <c r="J14" s="188"/>
      <c r="K14" s="188"/>
    </row>
    <row r="15" spans="1:11">
      <c r="A15" s="188" t="s">
        <v>65</v>
      </c>
      <c r="B15" s="188"/>
      <c r="C15" s="188"/>
      <c r="D15" s="188"/>
      <c r="E15" s="188"/>
      <c r="F15" s="188">
        <v>1</v>
      </c>
      <c r="G15" s="188"/>
      <c r="H15" s="188"/>
      <c r="I15" s="188"/>
      <c r="J15" s="188"/>
      <c r="K15" s="188"/>
    </row>
    <row r="16" spans="1:11">
      <c r="A16" s="188" t="s">
        <v>66</v>
      </c>
      <c r="B16" s="188"/>
      <c r="C16" s="188"/>
      <c r="D16" s="188"/>
      <c r="E16" s="188"/>
      <c r="F16" s="188" t="s">
        <v>195</v>
      </c>
      <c r="G16" s="188"/>
      <c r="H16" s="188"/>
      <c r="I16" s="188"/>
      <c r="J16" s="188"/>
      <c r="K16" s="188"/>
    </row>
    <row r="17" spans="1:17">
      <c r="A17" s="202" t="s">
        <v>69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</row>
    <row r="18" spans="1:17" ht="15.75" thickBot="1">
      <c r="A18" s="204"/>
      <c r="B18" s="205"/>
      <c r="C18" s="205"/>
      <c r="D18" s="205"/>
      <c r="E18" s="205"/>
      <c r="F18" s="205"/>
      <c r="G18" s="205"/>
      <c r="H18" s="205"/>
      <c r="I18" s="205"/>
      <c r="J18" s="205"/>
      <c r="K18" s="205"/>
    </row>
    <row r="19" spans="1:17" ht="15" customHeight="1">
      <c r="A19" s="89" t="s">
        <v>68</v>
      </c>
      <c r="B19" s="201" t="s">
        <v>70</v>
      </c>
      <c r="C19" s="201"/>
      <c r="D19" s="201"/>
      <c r="E19" s="201"/>
      <c r="F19" s="201"/>
      <c r="G19" s="201"/>
      <c r="H19" s="201"/>
      <c r="I19" s="90"/>
      <c r="J19" s="90" t="s">
        <v>49</v>
      </c>
      <c r="K19" s="90" t="s">
        <v>67</v>
      </c>
    </row>
    <row r="20" spans="1:17" ht="15" customHeight="1">
      <c r="A20" s="53"/>
      <c r="B20" s="177"/>
      <c r="C20" s="178"/>
      <c r="D20" s="178"/>
      <c r="E20" s="178"/>
      <c r="F20" s="178"/>
      <c r="G20" s="178"/>
      <c r="H20" s="179"/>
      <c r="I20" s="53"/>
      <c r="J20" s="53"/>
      <c r="K20" s="53"/>
    </row>
    <row r="21" spans="1:17">
      <c r="A21" s="14">
        <v>1</v>
      </c>
      <c r="B21" s="49" t="s">
        <v>39</v>
      </c>
      <c r="C21" s="49"/>
      <c r="D21" s="49"/>
      <c r="E21" s="49"/>
      <c r="F21" s="49"/>
      <c r="G21" s="49"/>
      <c r="H21" s="49"/>
      <c r="I21" s="16"/>
      <c r="J21" s="158">
        <f>'Deprec Equip'!H7</f>
        <v>4444.4444444444443</v>
      </c>
      <c r="K21" s="158">
        <f t="shared" ref="K21:K27" si="0">J21*12</f>
        <v>53333.333333333328</v>
      </c>
      <c r="L21" s="155"/>
      <c r="M21" s="156"/>
      <c r="N21" s="156"/>
      <c r="O21" s="156"/>
      <c r="P21" s="156"/>
      <c r="Q21" s="157"/>
    </row>
    <row r="22" spans="1:17">
      <c r="A22" s="1">
        <v>2</v>
      </c>
      <c r="B22" s="29" t="s">
        <v>40</v>
      </c>
      <c r="C22" s="29"/>
      <c r="D22" s="29"/>
      <c r="E22" s="29"/>
      <c r="F22" s="29"/>
      <c r="G22" s="29"/>
      <c r="H22" s="29"/>
      <c r="I22" s="15"/>
      <c r="J22" s="35">
        <v>500</v>
      </c>
      <c r="K22" s="36">
        <f t="shared" si="0"/>
        <v>6000</v>
      </c>
    </row>
    <row r="23" spans="1:17">
      <c r="A23" s="1">
        <v>3</v>
      </c>
      <c r="B23" s="29" t="s">
        <v>41</v>
      </c>
      <c r="C23" s="29"/>
      <c r="D23" s="29"/>
      <c r="E23" s="29"/>
      <c r="F23" s="29"/>
      <c r="G23" s="29"/>
      <c r="H23" s="29"/>
      <c r="I23" s="15"/>
      <c r="J23" s="35"/>
      <c r="K23" s="36">
        <f t="shared" si="0"/>
        <v>0</v>
      </c>
    </row>
    <row r="24" spans="1:17">
      <c r="A24" s="1">
        <v>4</v>
      </c>
      <c r="B24" s="29" t="s">
        <v>42</v>
      </c>
      <c r="C24" s="29"/>
      <c r="D24" s="29"/>
      <c r="E24" s="29"/>
      <c r="F24" s="29"/>
      <c r="G24" s="29"/>
      <c r="H24" s="29"/>
      <c r="I24" s="15"/>
      <c r="J24" s="35"/>
      <c r="K24" s="36">
        <f t="shared" si="0"/>
        <v>0</v>
      </c>
    </row>
    <row r="25" spans="1:17">
      <c r="A25" s="1">
        <v>5</v>
      </c>
      <c r="B25" s="174" t="s">
        <v>43</v>
      </c>
      <c r="C25" s="175"/>
      <c r="D25" s="175"/>
      <c r="E25" s="175"/>
      <c r="F25" s="175"/>
      <c r="G25" s="175"/>
      <c r="H25" s="176"/>
      <c r="I25" s="15"/>
      <c r="J25" s="35">
        <v>500</v>
      </c>
      <c r="K25" s="36">
        <f t="shared" si="0"/>
        <v>6000</v>
      </c>
    </row>
    <row r="26" spans="1:17">
      <c r="A26" s="1">
        <v>6</v>
      </c>
      <c r="B26" s="174" t="s">
        <v>44</v>
      </c>
      <c r="C26" s="175"/>
      <c r="D26" s="175"/>
      <c r="E26" s="175"/>
      <c r="F26" s="175"/>
      <c r="G26" s="175"/>
      <c r="H26" s="176"/>
      <c r="I26" s="15"/>
      <c r="J26" s="35">
        <v>100</v>
      </c>
      <c r="K26" s="36">
        <f t="shared" si="0"/>
        <v>1200</v>
      </c>
    </row>
    <row r="27" spans="1:17">
      <c r="A27" s="1">
        <v>7</v>
      </c>
      <c r="B27" s="28" t="s">
        <v>5</v>
      </c>
      <c r="C27" s="29"/>
      <c r="D27" s="29"/>
      <c r="E27" s="29"/>
      <c r="F27" s="29"/>
      <c r="G27" s="29"/>
      <c r="H27" s="30"/>
      <c r="I27" s="15"/>
      <c r="J27" s="35"/>
      <c r="K27" s="36">
        <f t="shared" si="0"/>
        <v>0</v>
      </c>
    </row>
    <row r="28" spans="1:17" ht="15.75" thickBot="1">
      <c r="A28" s="206" t="s">
        <v>71</v>
      </c>
      <c r="B28" s="207"/>
      <c r="C28" s="207"/>
      <c r="D28" s="207"/>
      <c r="E28" s="207"/>
      <c r="F28" s="207"/>
      <c r="G28" s="207"/>
      <c r="H28" s="208"/>
      <c r="I28" s="95"/>
      <c r="J28" s="34">
        <f>SUM(J21:J27)</f>
        <v>5544.4444444444443</v>
      </c>
      <c r="K28" s="96">
        <f>SUM(K21:K27)</f>
        <v>66533.333333333328</v>
      </c>
    </row>
    <row r="29" spans="1:17" ht="15.75" thickBot="1">
      <c r="A29" s="91" t="s">
        <v>68</v>
      </c>
      <c r="B29" s="180" t="s">
        <v>72</v>
      </c>
      <c r="C29" s="180"/>
      <c r="D29" s="180"/>
      <c r="E29" s="180"/>
      <c r="F29" s="180"/>
      <c r="G29" s="180"/>
      <c r="H29" s="180"/>
      <c r="I29" s="92"/>
      <c r="J29" s="90" t="s">
        <v>49</v>
      </c>
      <c r="K29" s="90" t="s">
        <v>67</v>
      </c>
    </row>
    <row r="30" spans="1:17" ht="15.75" thickBot="1">
      <c r="A30" s="14">
        <v>1</v>
      </c>
      <c r="B30" s="209" t="s">
        <v>45</v>
      </c>
      <c r="C30" s="210"/>
      <c r="D30" s="210"/>
      <c r="E30" s="210"/>
      <c r="F30" s="210"/>
      <c r="G30" s="210"/>
      <c r="H30" s="211"/>
      <c r="I30" s="16"/>
      <c r="J30" s="25">
        <v>4009</v>
      </c>
      <c r="K30" s="25">
        <f t="shared" ref="K30:K36" si="1">J30*12</f>
        <v>48108</v>
      </c>
      <c r="L30" t="s">
        <v>179</v>
      </c>
      <c r="M30" t="s">
        <v>180</v>
      </c>
    </row>
    <row r="31" spans="1:17" ht="15.75" thickBot="1">
      <c r="A31" s="1">
        <v>2</v>
      </c>
      <c r="B31" s="174" t="s">
        <v>73</v>
      </c>
      <c r="C31" s="175"/>
      <c r="D31" s="175"/>
      <c r="E31" s="175"/>
      <c r="F31" s="175"/>
      <c r="G31" s="175"/>
      <c r="H31" s="176"/>
      <c r="I31" s="15"/>
      <c r="J31" s="26">
        <v>700</v>
      </c>
      <c r="K31" s="25">
        <f t="shared" si="1"/>
        <v>8400</v>
      </c>
    </row>
    <row r="32" spans="1:17" ht="15.75" thickBot="1">
      <c r="A32" s="14">
        <v>3</v>
      </c>
      <c r="B32" s="174" t="s">
        <v>74</v>
      </c>
      <c r="C32" s="175"/>
      <c r="D32" s="175"/>
      <c r="E32" s="175"/>
      <c r="F32" s="175"/>
      <c r="G32" s="175"/>
      <c r="H32" s="176"/>
      <c r="I32" s="15"/>
      <c r="J32" s="35">
        <v>600</v>
      </c>
      <c r="K32" s="25">
        <f t="shared" si="1"/>
        <v>7200</v>
      </c>
    </row>
    <row r="33" spans="1:17" ht="15.75" thickBot="1">
      <c r="A33" s="1">
        <v>4</v>
      </c>
      <c r="B33" s="28" t="s">
        <v>46</v>
      </c>
      <c r="C33" s="29"/>
      <c r="D33" s="29"/>
      <c r="E33" s="29"/>
      <c r="F33" s="29"/>
      <c r="G33" s="29"/>
      <c r="H33" s="30"/>
      <c r="I33" s="15"/>
      <c r="J33" s="26">
        <v>200</v>
      </c>
      <c r="K33" s="25">
        <f t="shared" si="1"/>
        <v>2400</v>
      </c>
    </row>
    <row r="34" spans="1:17" ht="15.75" thickBot="1">
      <c r="A34" s="32">
        <v>5</v>
      </c>
      <c r="B34" s="181" t="s">
        <v>75</v>
      </c>
      <c r="C34" s="182"/>
      <c r="D34" s="182"/>
      <c r="E34" s="182"/>
      <c r="F34" s="182"/>
      <c r="G34" s="182"/>
      <c r="H34" s="183"/>
      <c r="I34" s="15"/>
      <c r="J34" s="159">
        <f>'Custos Mat e Med'!E16</f>
        <v>1044.5</v>
      </c>
      <c r="K34" s="160">
        <f t="shared" si="1"/>
        <v>12534</v>
      </c>
      <c r="L34" s="161"/>
      <c r="M34" s="162"/>
      <c r="N34" s="162"/>
      <c r="O34" s="162"/>
      <c r="P34" s="162"/>
      <c r="Q34" s="162"/>
    </row>
    <row r="35" spans="1:17" ht="15.75" thickBot="1">
      <c r="A35" s="37">
        <v>6</v>
      </c>
      <c r="B35" s="182" t="s">
        <v>5</v>
      </c>
      <c r="C35" s="182"/>
      <c r="D35" s="182"/>
      <c r="E35" s="182"/>
      <c r="F35" s="182"/>
      <c r="G35" s="182"/>
      <c r="H35" s="183"/>
      <c r="I35" s="15"/>
      <c r="J35" s="36"/>
      <c r="K35" s="25">
        <f t="shared" si="1"/>
        <v>0</v>
      </c>
    </row>
    <row r="36" spans="1:17">
      <c r="A36" s="195" t="s">
        <v>47</v>
      </c>
      <c r="B36" s="196"/>
      <c r="C36" s="196"/>
      <c r="D36" s="196"/>
      <c r="E36" s="196"/>
      <c r="F36" s="196"/>
      <c r="G36" s="196"/>
      <c r="H36" s="197"/>
      <c r="I36" s="31"/>
      <c r="J36" s="27">
        <f>SUM(J30:J35)</f>
        <v>6553.5</v>
      </c>
      <c r="K36" s="25">
        <f t="shared" si="1"/>
        <v>78642</v>
      </c>
    </row>
    <row r="37" spans="1:17" ht="15.75" thickBot="1">
      <c r="A37" s="198" t="s">
        <v>51</v>
      </c>
      <c r="B37" s="199"/>
      <c r="C37" s="199"/>
      <c r="D37" s="199"/>
      <c r="E37" s="199"/>
      <c r="F37" s="199"/>
      <c r="G37" s="199"/>
      <c r="H37" s="200"/>
      <c r="I37" s="33">
        <f>SUM(I28+I36)</f>
        <v>0</v>
      </c>
      <c r="J37" s="34">
        <f>SUM(J28+J36)</f>
        <v>12097.944444444445</v>
      </c>
      <c r="K37" s="34">
        <f>SUM(K28+K36)</f>
        <v>145175.33333333331</v>
      </c>
    </row>
    <row r="38" spans="1:17" hidden="1">
      <c r="A38" s="97"/>
      <c r="B38" s="97"/>
      <c r="C38" s="97"/>
      <c r="D38" s="97"/>
      <c r="E38" s="97"/>
      <c r="F38" s="97"/>
      <c r="G38" s="97"/>
      <c r="H38" s="97"/>
      <c r="I38" s="98"/>
      <c r="J38" s="99">
        <f>J37+J28</f>
        <v>17642.388888888891</v>
      </c>
      <c r="K38" s="99">
        <f>K37+K28</f>
        <v>211708.66666666663</v>
      </c>
    </row>
    <row r="39" spans="1:17" ht="15.75" thickBot="1">
      <c r="A39" s="54"/>
      <c r="B39" s="54"/>
      <c r="C39" s="54"/>
      <c r="D39" s="54"/>
      <c r="E39" s="54"/>
      <c r="F39" s="54"/>
      <c r="G39" s="54"/>
      <c r="H39" s="54"/>
      <c r="I39" s="55"/>
      <c r="J39" s="56"/>
      <c r="K39" s="56"/>
    </row>
    <row r="40" spans="1:17" ht="15" customHeight="1">
      <c r="A40" s="94" t="s">
        <v>68</v>
      </c>
      <c r="B40" s="171" t="s">
        <v>78</v>
      </c>
      <c r="C40" s="172"/>
      <c r="D40" s="172"/>
      <c r="E40" s="172"/>
      <c r="F40" s="172"/>
      <c r="G40" s="172"/>
      <c r="H40" s="173"/>
      <c r="I40" s="94"/>
      <c r="J40" s="83" t="s">
        <v>49</v>
      </c>
      <c r="K40" s="83" t="s">
        <v>67</v>
      </c>
      <c r="L40" s="60"/>
      <c r="M40" s="57"/>
    </row>
    <row r="41" spans="1:17">
      <c r="A41" s="62"/>
      <c r="B41" s="168"/>
      <c r="C41" s="169"/>
      <c r="D41" s="169"/>
      <c r="E41" s="169"/>
      <c r="F41" s="169"/>
      <c r="G41" s="169"/>
      <c r="H41" s="170"/>
      <c r="I41" s="47"/>
      <c r="J41" s="48" t="s">
        <v>49</v>
      </c>
      <c r="K41" s="48" t="s">
        <v>67</v>
      </c>
      <c r="L41" s="58"/>
      <c r="M41" s="58"/>
    </row>
    <row r="42" spans="1:17" ht="15" customHeight="1">
      <c r="A42" s="5">
        <v>1</v>
      </c>
      <c r="B42" s="163" t="s">
        <v>181</v>
      </c>
      <c r="C42" s="163"/>
      <c r="D42" s="163"/>
      <c r="E42" s="163"/>
      <c r="F42" s="163"/>
      <c r="G42" s="163"/>
      <c r="H42" s="163"/>
      <c r="I42" s="79"/>
      <c r="J42" s="71"/>
      <c r="K42" s="71"/>
      <c r="L42" s="59"/>
      <c r="M42" s="59"/>
    </row>
    <row r="43" spans="1:17" ht="15" customHeight="1">
      <c r="A43" s="5">
        <v>2</v>
      </c>
      <c r="B43" s="163" t="s">
        <v>76</v>
      </c>
      <c r="C43" s="163"/>
      <c r="D43" s="163"/>
      <c r="E43" s="163"/>
      <c r="F43" s="163"/>
      <c r="G43" s="163"/>
      <c r="H43" s="163"/>
      <c r="I43" s="100">
        <v>16</v>
      </c>
      <c r="J43" s="100">
        <f>J49*I43%</f>
        <v>3814.5705705705709</v>
      </c>
      <c r="K43" s="93">
        <f>J43*12</f>
        <v>45774.846846846849</v>
      </c>
      <c r="L43" s="59"/>
      <c r="M43" s="59"/>
    </row>
    <row r="44" spans="1:17" ht="15" customHeight="1">
      <c r="A44" s="37">
        <v>3</v>
      </c>
      <c r="B44" s="165" t="s">
        <v>77</v>
      </c>
      <c r="C44" s="166"/>
      <c r="D44" s="166"/>
      <c r="E44" s="166"/>
      <c r="F44" s="166"/>
      <c r="G44" s="166"/>
      <c r="H44" s="167"/>
      <c r="I44" s="93">
        <v>10</v>
      </c>
      <c r="J44" s="93">
        <f>J49*I44%</f>
        <v>2384.1066066066069</v>
      </c>
      <c r="K44" s="93">
        <f>J44*6</f>
        <v>14304.639639639641</v>
      </c>
      <c r="L44" s="63"/>
      <c r="M44" s="63"/>
    </row>
    <row r="45" spans="1:17" ht="15" customHeight="1">
      <c r="A45" s="37"/>
      <c r="B45" s="164"/>
      <c r="C45" s="164"/>
      <c r="D45" s="164"/>
      <c r="E45" s="164"/>
      <c r="F45" s="164"/>
      <c r="G45" s="164"/>
      <c r="H45" s="164"/>
      <c r="I45" s="61"/>
      <c r="J45" s="45"/>
      <c r="K45" s="45"/>
      <c r="L45" s="64"/>
      <c r="M45" s="64"/>
    </row>
    <row r="46" spans="1:17">
      <c r="A46" s="185" t="s">
        <v>26</v>
      </c>
      <c r="B46" s="185"/>
      <c r="C46" s="185"/>
      <c r="D46" s="185"/>
      <c r="E46" s="185"/>
      <c r="F46" s="185"/>
      <c r="G46" s="185"/>
      <c r="H46" s="185"/>
      <c r="I46" s="61"/>
      <c r="J46" s="61">
        <f>SUM(J43:J45)</f>
        <v>6198.6771771771782</v>
      </c>
      <c r="K46" s="61">
        <f>SUM(K43:K45)</f>
        <v>60079.486486486494</v>
      </c>
      <c r="L46" s="64"/>
      <c r="M46" s="64"/>
    </row>
    <row r="47" spans="1:17" hidden="1">
      <c r="A47" s="65"/>
      <c r="B47" s="65"/>
      <c r="C47" s="65"/>
      <c r="D47" s="65"/>
      <c r="E47" s="65"/>
      <c r="F47" s="101">
        <f>I43+I44</f>
        <v>26</v>
      </c>
      <c r="G47" s="65"/>
      <c r="H47" s="65"/>
      <c r="I47" s="102">
        <f>(100-F47)/100</f>
        <v>0.74</v>
      </c>
      <c r="J47" s="55"/>
      <c r="K47" s="55"/>
      <c r="L47" s="64"/>
      <c r="M47" s="64"/>
    </row>
    <row r="48" spans="1:17">
      <c r="A48" s="65"/>
      <c r="B48" s="65"/>
      <c r="C48" s="65"/>
      <c r="D48" s="65"/>
      <c r="E48" s="65"/>
      <c r="F48" s="65"/>
      <c r="G48" s="65"/>
      <c r="H48" s="65"/>
      <c r="I48" s="55"/>
      <c r="J48" s="55"/>
      <c r="K48" s="55"/>
      <c r="L48" s="64"/>
      <c r="M48" s="64"/>
    </row>
    <row r="49" spans="1:13">
      <c r="A49" s="184" t="s">
        <v>79</v>
      </c>
      <c r="B49" s="184"/>
      <c r="C49" s="184"/>
      <c r="D49" s="184"/>
      <c r="E49" s="184"/>
      <c r="F49" s="184"/>
      <c r="G49" s="184"/>
      <c r="H49" s="184"/>
      <c r="I49" s="104"/>
      <c r="J49" s="104">
        <f>J38/I47</f>
        <v>23841.066066066069</v>
      </c>
      <c r="K49" s="104">
        <f>J49*12</f>
        <v>286092.79279279284</v>
      </c>
      <c r="L49" s="64"/>
      <c r="M49" s="64"/>
    </row>
    <row r="50" spans="1:13">
      <c r="A50" s="54"/>
      <c r="B50" s="54"/>
      <c r="C50" s="54"/>
      <c r="D50" s="54"/>
      <c r="E50" s="54"/>
      <c r="F50" s="54"/>
      <c r="G50" s="54"/>
      <c r="H50" s="54"/>
      <c r="I50" s="55"/>
      <c r="J50" s="55"/>
      <c r="K50" s="55"/>
      <c r="L50" s="64"/>
      <c r="M50" s="64"/>
    </row>
    <row r="51" spans="1:13">
      <c r="J51" s="103"/>
      <c r="K51" s="103"/>
    </row>
  </sheetData>
  <mergeCells count="50">
    <mergeCell ref="A14:E14"/>
    <mergeCell ref="F14:K14"/>
    <mergeCell ref="A36:H36"/>
    <mergeCell ref="A37:H37"/>
    <mergeCell ref="A15:E15"/>
    <mergeCell ref="A16:E16"/>
    <mergeCell ref="F16:K16"/>
    <mergeCell ref="F15:K15"/>
    <mergeCell ref="B19:H19"/>
    <mergeCell ref="A17:K18"/>
    <mergeCell ref="B35:H35"/>
    <mergeCell ref="B25:H25"/>
    <mergeCell ref="B26:H26"/>
    <mergeCell ref="A28:H28"/>
    <mergeCell ref="B30:H30"/>
    <mergeCell ref="B31:H31"/>
    <mergeCell ref="A7:K7"/>
    <mergeCell ref="A9:K9"/>
    <mergeCell ref="A13:K13"/>
    <mergeCell ref="A10:E10"/>
    <mergeCell ref="F10:K10"/>
    <mergeCell ref="A11:E11"/>
    <mergeCell ref="F11:K11"/>
    <mergeCell ref="A12:E12"/>
    <mergeCell ref="F12:K12"/>
    <mergeCell ref="A8:E8"/>
    <mergeCell ref="F8:K8"/>
    <mergeCell ref="A4:E4"/>
    <mergeCell ref="F4:K4"/>
    <mergeCell ref="A5:K5"/>
    <mergeCell ref="A6:E6"/>
    <mergeCell ref="F6:K6"/>
    <mergeCell ref="A1:K1"/>
    <mergeCell ref="A2:E2"/>
    <mergeCell ref="A3:E3"/>
    <mergeCell ref="F2:K2"/>
    <mergeCell ref="F3:K3"/>
    <mergeCell ref="B32:H32"/>
    <mergeCell ref="B20:H20"/>
    <mergeCell ref="B29:H29"/>
    <mergeCell ref="B34:H34"/>
    <mergeCell ref="A49:H49"/>
    <mergeCell ref="A46:H46"/>
    <mergeCell ref="L34:Q34"/>
    <mergeCell ref="B42:H42"/>
    <mergeCell ref="B43:H43"/>
    <mergeCell ref="B45:H45"/>
    <mergeCell ref="B44:H44"/>
    <mergeCell ref="B41:H41"/>
    <mergeCell ref="B40:H40"/>
  </mergeCells>
  <pageMargins left="0.23622047244094491" right="0.23622047244094491" top="0.74803149606299213" bottom="0.74803149606299213" header="0.31496062992125984" footer="0.31496062992125984"/>
  <pageSetup paperSize="9" scale="85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98"/>
  <sheetViews>
    <sheetView topLeftCell="A85" zoomScale="115" zoomScaleNormal="115" workbookViewId="0">
      <selection activeCell="M96" sqref="M96"/>
    </sheetView>
  </sheetViews>
  <sheetFormatPr defaultRowHeight="15"/>
  <cols>
    <col min="1" max="1" width="4.7109375" customWidth="1"/>
    <col min="3" max="3" width="7.85546875" customWidth="1"/>
    <col min="5" max="5" width="6.140625" customWidth="1"/>
    <col min="7" max="7" width="4.5703125" customWidth="1"/>
    <col min="8" max="8" width="1.7109375" customWidth="1"/>
    <col min="9" max="9" width="8.42578125" customWidth="1"/>
    <col min="10" max="10" width="5.5703125" customWidth="1"/>
    <col min="11" max="11" width="2.85546875" customWidth="1"/>
    <col min="12" max="13" width="14" bestFit="1" customWidth="1"/>
  </cols>
  <sheetData>
    <row r="1" spans="2:13">
      <c r="B1" s="277" t="s">
        <v>80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</row>
    <row r="2" spans="2:13" ht="15.75" thickBot="1"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</row>
    <row r="3" spans="2:13" ht="15.75" thickBot="1">
      <c r="B3" s="276" t="s">
        <v>81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</row>
    <row r="4" spans="2:13" ht="26.25" customHeight="1" thickBot="1">
      <c r="B4" s="253" t="s">
        <v>82</v>
      </c>
      <c r="C4" s="254"/>
      <c r="D4" s="254"/>
      <c r="E4" s="254"/>
      <c r="F4" s="254"/>
      <c r="G4" s="254"/>
      <c r="H4" s="254"/>
      <c r="I4" s="254"/>
      <c r="J4" s="254"/>
      <c r="K4" s="254"/>
      <c r="L4" s="23" t="s">
        <v>182</v>
      </c>
      <c r="M4" s="23" t="s">
        <v>187</v>
      </c>
    </row>
    <row r="5" spans="2:13">
      <c r="B5" s="255" t="s">
        <v>1</v>
      </c>
      <c r="C5" s="256"/>
      <c r="D5" s="256"/>
      <c r="E5" s="256"/>
      <c r="F5" s="256"/>
      <c r="G5" s="257"/>
      <c r="H5" s="257"/>
      <c r="I5" s="257"/>
      <c r="J5" s="257"/>
      <c r="K5" s="257"/>
      <c r="L5" s="18"/>
      <c r="M5" s="18"/>
    </row>
    <row r="6" spans="2:13">
      <c r="B6" s="279" t="s">
        <v>36</v>
      </c>
      <c r="C6" s="280"/>
      <c r="D6" s="280"/>
      <c r="E6" s="280"/>
      <c r="F6" s="280"/>
      <c r="G6" s="281"/>
      <c r="H6" s="281"/>
      <c r="I6" s="281"/>
      <c r="J6" s="281"/>
      <c r="K6" s="281"/>
      <c r="L6" s="19">
        <v>1437</v>
      </c>
      <c r="M6" s="19">
        <v>3905.33</v>
      </c>
    </row>
    <row r="7" spans="2:13">
      <c r="B7" s="282" t="s">
        <v>37</v>
      </c>
      <c r="C7" s="283"/>
      <c r="D7" s="283"/>
      <c r="E7" s="283"/>
      <c r="F7" s="283"/>
      <c r="G7" s="287" t="s">
        <v>198</v>
      </c>
      <c r="H7" s="287"/>
      <c r="I7" s="287"/>
      <c r="J7" s="287"/>
      <c r="K7" s="287"/>
      <c r="L7" s="287"/>
    </row>
    <row r="8" spans="2:13" ht="15.75" thickBot="1">
      <c r="B8" s="284" t="s">
        <v>2</v>
      </c>
      <c r="C8" s="285"/>
      <c r="D8" s="285"/>
      <c r="E8" s="285"/>
      <c r="F8" s="285"/>
      <c r="G8" s="286"/>
      <c r="H8" s="286"/>
      <c r="I8" s="286"/>
      <c r="J8" s="286"/>
      <c r="K8" s="286"/>
      <c r="L8" s="20">
        <v>44228</v>
      </c>
      <c r="M8" s="20">
        <v>44228</v>
      </c>
    </row>
    <row r="9" spans="2:13" ht="15.75" thickBot="1">
      <c r="B9" s="274" t="s">
        <v>3</v>
      </c>
      <c r="C9" s="275"/>
      <c r="D9" s="275"/>
      <c r="E9" s="275"/>
      <c r="F9" s="275"/>
      <c r="G9" s="275"/>
      <c r="H9" s="275"/>
      <c r="I9" s="275"/>
      <c r="J9" s="275"/>
      <c r="K9" s="275"/>
      <c r="L9" s="275"/>
    </row>
    <row r="10" spans="2:13" ht="15.75" customHeight="1" thickBot="1">
      <c r="B10" s="105"/>
      <c r="C10" s="254" t="s">
        <v>83</v>
      </c>
      <c r="D10" s="254"/>
      <c r="E10" s="254"/>
      <c r="F10" s="254"/>
      <c r="G10" s="254"/>
      <c r="H10" s="254"/>
      <c r="I10" s="254"/>
      <c r="J10" s="254"/>
      <c r="K10" s="254"/>
      <c r="L10" s="106"/>
      <c r="M10" s="106"/>
    </row>
    <row r="11" spans="2:13">
      <c r="B11" s="14" t="s">
        <v>22</v>
      </c>
      <c r="C11" s="288" t="s">
        <v>34</v>
      </c>
      <c r="D11" s="289"/>
      <c r="E11" s="289"/>
      <c r="F11" s="289"/>
      <c r="G11" s="289"/>
      <c r="H11" s="289"/>
      <c r="I11" s="289"/>
      <c r="J11" s="289"/>
      <c r="K11" s="290"/>
      <c r="L11" s="24">
        <v>1437</v>
      </c>
      <c r="M11" s="24">
        <v>3905</v>
      </c>
    </row>
    <row r="12" spans="2:13">
      <c r="B12" s="1" t="s">
        <v>24</v>
      </c>
      <c r="C12" s="223" t="s">
        <v>32</v>
      </c>
      <c r="D12" s="224"/>
      <c r="E12" s="224"/>
      <c r="F12" s="224"/>
      <c r="G12" s="224"/>
      <c r="H12" s="224"/>
      <c r="I12" s="224"/>
      <c r="J12" s="224"/>
      <c r="K12" s="234"/>
      <c r="L12" s="11">
        <v>0</v>
      </c>
      <c r="M12" s="11">
        <v>0</v>
      </c>
    </row>
    <row r="13" spans="2:13">
      <c r="B13" s="1" t="s">
        <v>25</v>
      </c>
      <c r="C13" s="223" t="s">
        <v>33</v>
      </c>
      <c r="D13" s="224"/>
      <c r="E13" s="224"/>
      <c r="F13" s="224"/>
      <c r="G13" s="224"/>
      <c r="H13" s="224"/>
      <c r="I13" s="224"/>
      <c r="J13" s="224"/>
      <c r="K13" s="234"/>
      <c r="L13" s="11">
        <v>220</v>
      </c>
      <c r="M13" s="11">
        <v>220</v>
      </c>
    </row>
    <row r="14" spans="2:13">
      <c r="B14" s="1" t="s">
        <v>28</v>
      </c>
      <c r="C14" s="223" t="s">
        <v>4</v>
      </c>
      <c r="D14" s="224"/>
      <c r="E14" s="224"/>
      <c r="F14" s="224"/>
      <c r="G14" s="224"/>
      <c r="H14" s="224"/>
      <c r="I14" s="224"/>
      <c r="J14" s="224"/>
      <c r="K14" s="234"/>
      <c r="L14" s="11">
        <v>0</v>
      </c>
      <c r="M14" s="11">
        <v>0</v>
      </c>
    </row>
    <row r="15" spans="2:13">
      <c r="B15" s="1" t="s">
        <v>29</v>
      </c>
      <c r="C15" s="223" t="s">
        <v>35</v>
      </c>
      <c r="D15" s="224"/>
      <c r="E15" s="224"/>
      <c r="F15" s="224"/>
      <c r="G15" s="224"/>
      <c r="H15" s="224"/>
      <c r="I15" s="224"/>
      <c r="J15" s="224"/>
      <c r="K15" s="234"/>
      <c r="L15" s="11">
        <v>0</v>
      </c>
      <c r="M15" s="11">
        <v>0</v>
      </c>
    </row>
    <row r="16" spans="2:13">
      <c r="B16" s="1" t="s">
        <v>84</v>
      </c>
      <c r="C16" s="223" t="s">
        <v>5</v>
      </c>
      <c r="D16" s="224"/>
      <c r="E16" s="224"/>
      <c r="F16" s="224"/>
      <c r="G16" s="224"/>
      <c r="H16" s="224"/>
      <c r="I16" s="224"/>
      <c r="J16" s="224"/>
      <c r="K16" s="234"/>
      <c r="L16" s="11">
        <v>0</v>
      </c>
      <c r="M16" s="11">
        <v>0</v>
      </c>
    </row>
    <row r="17" spans="2:13" ht="15.75" thickBot="1">
      <c r="B17" s="267" t="s">
        <v>6</v>
      </c>
      <c r="C17" s="268"/>
      <c r="D17" s="268"/>
      <c r="E17" s="268"/>
      <c r="F17" s="268"/>
      <c r="G17" s="268"/>
      <c r="H17" s="268"/>
      <c r="I17" s="268"/>
      <c r="J17" s="268"/>
      <c r="K17" s="269"/>
      <c r="L17" s="21">
        <f>SUM(L11:L16)</f>
        <v>1657</v>
      </c>
      <c r="M17" s="21">
        <f>SUM(M11:M16)</f>
        <v>4125</v>
      </c>
    </row>
    <row r="18" spans="2:13" ht="15" customHeight="1" thickBot="1">
      <c r="B18" s="258" t="s">
        <v>85</v>
      </c>
      <c r="C18" s="259"/>
      <c r="D18" s="259"/>
      <c r="E18" s="259"/>
      <c r="F18" s="259"/>
      <c r="G18" s="259"/>
      <c r="H18" s="259"/>
      <c r="I18" s="259"/>
      <c r="J18" s="259"/>
      <c r="K18" s="259"/>
      <c r="L18" s="260"/>
    </row>
    <row r="19" spans="2:13" ht="15" customHeight="1">
      <c r="B19" s="243" t="s">
        <v>86</v>
      </c>
      <c r="C19" s="244"/>
      <c r="D19" s="244"/>
      <c r="E19" s="244"/>
      <c r="F19" s="244"/>
      <c r="G19" s="244"/>
      <c r="H19" s="244"/>
      <c r="I19" s="244"/>
      <c r="J19" s="244"/>
      <c r="K19" s="244"/>
      <c r="L19" s="17"/>
      <c r="M19" s="149"/>
    </row>
    <row r="20" spans="2:13" ht="15" customHeight="1">
      <c r="B20" s="8" t="s">
        <v>22</v>
      </c>
      <c r="C20" s="270" t="s">
        <v>13</v>
      </c>
      <c r="D20" s="271"/>
      <c r="E20" s="271"/>
      <c r="F20" s="271"/>
      <c r="G20" s="271"/>
      <c r="H20" s="271"/>
      <c r="I20" s="272"/>
      <c r="J20" s="50">
        <v>8.33</v>
      </c>
      <c r="K20" s="3" t="s">
        <v>8</v>
      </c>
      <c r="L20" s="38">
        <f>L17*J20%</f>
        <v>138.02809999999999</v>
      </c>
      <c r="M20" s="150">
        <v>157.6</v>
      </c>
    </row>
    <row r="21" spans="2:13" ht="15" customHeight="1">
      <c r="B21" s="8" t="s">
        <v>24</v>
      </c>
      <c r="C21" s="273" t="s">
        <v>50</v>
      </c>
      <c r="D21" s="273"/>
      <c r="E21" s="273"/>
      <c r="F21" s="273"/>
      <c r="G21" s="273"/>
      <c r="H21" s="273"/>
      <c r="I21" s="273"/>
      <c r="J21" s="51">
        <v>2.98</v>
      </c>
      <c r="K21" s="3" t="s">
        <v>8</v>
      </c>
      <c r="L21" s="38">
        <f>L17*J21%</f>
        <v>49.378599999999999</v>
      </c>
      <c r="M21" s="150">
        <v>58.71</v>
      </c>
    </row>
    <row r="22" spans="2:13" ht="15.75" thickBot="1">
      <c r="B22" s="227" t="s">
        <v>14</v>
      </c>
      <c r="C22" s="228"/>
      <c r="D22" s="228"/>
      <c r="E22" s="228"/>
      <c r="F22" s="228"/>
      <c r="G22" s="228"/>
      <c r="H22" s="228"/>
      <c r="I22" s="228"/>
      <c r="J22" s="13">
        <f>SUM(J20:J21)</f>
        <v>11.31</v>
      </c>
      <c r="K22" s="4" t="s">
        <v>8</v>
      </c>
      <c r="L22" s="45">
        <f t="shared" ref="L22" si="0">SUM(L20:L21)</f>
        <v>187.4067</v>
      </c>
      <c r="M22" s="151">
        <v>222.81</v>
      </c>
    </row>
    <row r="23" spans="2:13" ht="15.75" thickBot="1"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2"/>
      <c r="M23" s="148"/>
    </row>
    <row r="24" spans="2:13" ht="15.75" thickBot="1">
      <c r="B24" s="261" t="s">
        <v>87</v>
      </c>
      <c r="C24" s="262"/>
      <c r="D24" s="262"/>
      <c r="E24" s="262"/>
      <c r="F24" s="262"/>
      <c r="G24" s="262"/>
      <c r="H24" s="262"/>
      <c r="I24" s="262"/>
      <c r="J24" s="262"/>
      <c r="K24" s="262"/>
      <c r="L24" s="263"/>
    </row>
    <row r="25" spans="2:13">
      <c r="B25" s="14" t="s">
        <v>22</v>
      </c>
      <c r="C25" s="291" t="s">
        <v>7</v>
      </c>
      <c r="D25" s="292"/>
      <c r="E25" s="292"/>
      <c r="F25" s="292"/>
      <c r="G25" s="292"/>
      <c r="H25" s="292"/>
      <c r="I25" s="293"/>
      <c r="J25" s="41">
        <v>0</v>
      </c>
      <c r="K25" s="42" t="s">
        <v>8</v>
      </c>
      <c r="L25" s="44">
        <f>L11*$J$25/100</f>
        <v>0</v>
      </c>
      <c r="M25" s="44">
        <f>M11*$J$25/100</f>
        <v>0</v>
      </c>
    </row>
    <row r="26" spans="2:13">
      <c r="B26" s="14" t="s">
        <v>24</v>
      </c>
      <c r="C26" s="223" t="s">
        <v>90</v>
      </c>
      <c r="D26" s="224"/>
      <c r="E26" s="224"/>
      <c r="F26" s="224"/>
      <c r="G26" s="224"/>
      <c r="H26" s="224"/>
      <c r="I26" s="234"/>
      <c r="J26" s="41"/>
      <c r="K26" s="42"/>
      <c r="L26" s="44"/>
      <c r="M26" s="44"/>
    </row>
    <row r="27" spans="2:13">
      <c r="B27" s="14" t="s">
        <v>25</v>
      </c>
      <c r="C27" s="223" t="s">
        <v>91</v>
      </c>
      <c r="D27" s="224"/>
      <c r="E27" s="224"/>
      <c r="F27" s="224"/>
      <c r="G27" s="224"/>
      <c r="H27" s="224"/>
      <c r="I27" s="234"/>
      <c r="J27" s="41"/>
      <c r="K27" s="42"/>
      <c r="L27" s="44"/>
      <c r="M27" s="44"/>
    </row>
    <row r="28" spans="2:13">
      <c r="B28" s="1" t="s">
        <v>28</v>
      </c>
      <c r="C28" s="223" t="s">
        <v>92</v>
      </c>
      <c r="D28" s="224"/>
      <c r="E28" s="224"/>
      <c r="F28" s="224"/>
      <c r="G28" s="224"/>
      <c r="H28" s="224"/>
      <c r="I28" s="234"/>
      <c r="J28" s="2">
        <v>0</v>
      </c>
      <c r="K28" s="3" t="s">
        <v>8</v>
      </c>
      <c r="L28" s="38">
        <f>L11*$J$28/100</f>
        <v>0</v>
      </c>
      <c r="M28" s="38">
        <f>M11*$J$28/100</f>
        <v>0</v>
      </c>
    </row>
    <row r="29" spans="2:13">
      <c r="B29" s="1" t="s">
        <v>29</v>
      </c>
      <c r="C29" s="223" t="s">
        <v>9</v>
      </c>
      <c r="D29" s="224"/>
      <c r="E29" s="224"/>
      <c r="F29" s="224"/>
      <c r="G29" s="224"/>
      <c r="H29" s="224"/>
      <c r="I29" s="234"/>
      <c r="J29" s="2">
        <v>0</v>
      </c>
      <c r="K29" s="3" t="s">
        <v>8</v>
      </c>
      <c r="L29" s="38">
        <f>L11*$J$29/100</f>
        <v>0</v>
      </c>
      <c r="M29" s="38">
        <f>M11*$J$29/100</f>
        <v>0</v>
      </c>
    </row>
    <row r="30" spans="2:13">
      <c r="B30" s="1" t="s">
        <v>84</v>
      </c>
      <c r="C30" s="223" t="s">
        <v>12</v>
      </c>
      <c r="D30" s="224"/>
      <c r="E30" s="224"/>
      <c r="F30" s="224"/>
      <c r="G30" s="224"/>
      <c r="H30" s="224"/>
      <c r="I30" s="234"/>
      <c r="J30" s="2">
        <v>0</v>
      </c>
      <c r="K30" s="3" t="s">
        <v>8</v>
      </c>
      <c r="L30" s="38">
        <f>L11*$J$30/100</f>
        <v>0</v>
      </c>
      <c r="M30" s="38">
        <f>M11*$J$30/100</f>
        <v>0</v>
      </c>
    </row>
    <row r="31" spans="2:13">
      <c r="B31" s="1" t="s">
        <v>88</v>
      </c>
      <c r="C31" s="223" t="s">
        <v>10</v>
      </c>
      <c r="D31" s="224"/>
      <c r="E31" s="224"/>
      <c r="F31" s="224"/>
      <c r="G31" s="224"/>
      <c r="H31" s="224"/>
      <c r="I31" s="234"/>
      <c r="J31" s="2">
        <v>0</v>
      </c>
      <c r="K31" s="3" t="s">
        <v>8</v>
      </c>
      <c r="L31" s="38">
        <f>L11*$J$31/100</f>
        <v>0</v>
      </c>
      <c r="M31" s="38">
        <f>M11*$J$31/100</f>
        <v>0</v>
      </c>
    </row>
    <row r="32" spans="2:13">
      <c r="B32" s="1" t="s">
        <v>89</v>
      </c>
      <c r="C32" s="223" t="s">
        <v>11</v>
      </c>
      <c r="D32" s="224"/>
      <c r="E32" s="224"/>
      <c r="F32" s="224"/>
      <c r="G32" s="224"/>
      <c r="H32" s="224"/>
      <c r="I32" s="234"/>
      <c r="J32" s="2">
        <v>8</v>
      </c>
      <c r="K32" s="3" t="s">
        <v>8</v>
      </c>
      <c r="L32" s="38">
        <f>L17*$J$32/100</f>
        <v>132.56</v>
      </c>
      <c r="M32" s="38">
        <f>M17*$J$32/100</f>
        <v>330</v>
      </c>
    </row>
    <row r="33" spans="2:13">
      <c r="B33" s="240"/>
      <c r="C33" s="241"/>
      <c r="D33" s="241"/>
      <c r="E33" s="241"/>
      <c r="F33" s="241"/>
      <c r="G33" s="241"/>
      <c r="H33" s="241"/>
      <c r="I33" s="242"/>
      <c r="J33" s="9">
        <f>SUM(J25:J32)</f>
        <v>8</v>
      </c>
      <c r="K33" s="10" t="s">
        <v>8</v>
      </c>
      <c r="L33" s="38">
        <f>SUM(L25:L32)</f>
        <v>132.56</v>
      </c>
      <c r="M33" s="38">
        <f>SUM(M25:M32)</f>
        <v>330</v>
      </c>
    </row>
    <row r="34" spans="2:13">
      <c r="B34" s="243" t="s">
        <v>93</v>
      </c>
      <c r="C34" s="244"/>
      <c r="D34" s="244"/>
      <c r="E34" s="244"/>
      <c r="F34" s="244"/>
      <c r="G34" s="244"/>
      <c r="H34" s="244"/>
      <c r="I34" s="244"/>
      <c r="J34" s="244"/>
      <c r="K34" s="244"/>
      <c r="L34" s="17"/>
      <c r="M34" s="17"/>
    </row>
    <row r="35" spans="2:13">
      <c r="B35" s="14" t="s">
        <v>94</v>
      </c>
      <c r="C35" s="223" t="s">
        <v>95</v>
      </c>
      <c r="D35" s="224"/>
      <c r="E35" s="224"/>
      <c r="F35" s="224"/>
      <c r="G35" s="224"/>
      <c r="H35" s="224"/>
      <c r="I35" s="224"/>
      <c r="J35" s="224"/>
      <c r="K35" s="225"/>
      <c r="L35" s="24"/>
      <c r="M35" s="24"/>
    </row>
    <row r="36" spans="2:13">
      <c r="B36" s="1" t="s">
        <v>24</v>
      </c>
      <c r="C36" s="223" t="s">
        <v>96</v>
      </c>
      <c r="D36" s="224"/>
      <c r="E36" s="224"/>
      <c r="F36" s="224"/>
      <c r="G36" s="224"/>
      <c r="H36" s="224"/>
      <c r="I36" s="224"/>
      <c r="J36" s="224"/>
      <c r="K36" s="225"/>
      <c r="L36" s="11"/>
      <c r="M36" s="11"/>
    </row>
    <row r="37" spans="2:13">
      <c r="B37" s="1" t="s">
        <v>25</v>
      </c>
      <c r="C37" s="223" t="s">
        <v>97</v>
      </c>
      <c r="D37" s="224"/>
      <c r="E37" s="224"/>
      <c r="F37" s="224"/>
      <c r="G37" s="224"/>
      <c r="H37" s="224"/>
      <c r="I37" s="224"/>
      <c r="J37" s="224"/>
      <c r="K37" s="225"/>
      <c r="L37" s="11">
        <v>0</v>
      </c>
      <c r="M37" s="11">
        <v>0</v>
      </c>
    </row>
    <row r="38" spans="2:13">
      <c r="B38" s="1" t="s">
        <v>28</v>
      </c>
      <c r="C38" s="223" t="s">
        <v>139</v>
      </c>
      <c r="D38" s="224"/>
      <c r="E38" s="224"/>
      <c r="F38" s="224"/>
      <c r="G38" s="224"/>
      <c r="H38" s="224"/>
      <c r="I38" s="224"/>
      <c r="J38" s="224"/>
      <c r="K38" s="225"/>
      <c r="L38" s="11"/>
      <c r="M38" s="11"/>
    </row>
    <row r="39" spans="2:13">
      <c r="B39" s="1"/>
      <c r="C39" s="247" t="s">
        <v>99</v>
      </c>
      <c r="D39" s="248"/>
      <c r="E39" s="248"/>
      <c r="F39" s="248"/>
      <c r="G39" s="248"/>
      <c r="H39" s="248"/>
      <c r="I39" s="248"/>
      <c r="J39" s="248"/>
      <c r="K39" s="249"/>
      <c r="L39" s="11">
        <f>SUM(L35:L38)</f>
        <v>0</v>
      </c>
      <c r="M39" s="11">
        <f>SUM(M35:M38)</f>
        <v>0</v>
      </c>
    </row>
    <row r="40" spans="2:13">
      <c r="B40" s="111"/>
      <c r="C40" s="220" t="s">
        <v>100</v>
      </c>
      <c r="D40" s="221"/>
      <c r="E40" s="221"/>
      <c r="F40" s="221"/>
      <c r="G40" s="221"/>
      <c r="H40" s="221"/>
      <c r="I40" s="221"/>
      <c r="J40" s="221"/>
      <c r="K40" s="222"/>
      <c r="L40" s="112"/>
      <c r="M40" s="112"/>
    </row>
    <row r="41" spans="2:13">
      <c r="B41" s="1" t="s">
        <v>101</v>
      </c>
      <c r="C41" s="223" t="s">
        <v>104</v>
      </c>
      <c r="D41" s="224"/>
      <c r="E41" s="224"/>
      <c r="F41" s="224"/>
      <c r="G41" s="224"/>
      <c r="H41" s="224"/>
      <c r="I41" s="224"/>
      <c r="J41" s="224"/>
      <c r="K41" s="225"/>
      <c r="L41" s="11">
        <f>L22</f>
        <v>187.4067</v>
      </c>
      <c r="M41" s="11">
        <f>M22</f>
        <v>222.81</v>
      </c>
    </row>
    <row r="42" spans="2:13">
      <c r="B42" s="1" t="s">
        <v>102</v>
      </c>
      <c r="C42" s="223" t="s">
        <v>105</v>
      </c>
      <c r="D42" s="224"/>
      <c r="E42" s="224"/>
      <c r="F42" s="224"/>
      <c r="G42" s="224"/>
      <c r="H42" s="224"/>
      <c r="I42" s="224"/>
      <c r="J42" s="224"/>
      <c r="K42" s="225"/>
      <c r="L42" s="11">
        <f>L33</f>
        <v>132.56</v>
      </c>
      <c r="M42" s="11">
        <f>M33</f>
        <v>330</v>
      </c>
    </row>
    <row r="43" spans="2:13">
      <c r="B43" s="1" t="s">
        <v>103</v>
      </c>
      <c r="C43" s="223" t="s">
        <v>106</v>
      </c>
      <c r="D43" s="224"/>
      <c r="E43" s="224"/>
      <c r="F43" s="224"/>
      <c r="G43" s="224"/>
      <c r="H43" s="224"/>
      <c r="I43" s="224"/>
      <c r="J43" s="224"/>
      <c r="K43" s="225"/>
      <c r="L43" s="11">
        <f>L39</f>
        <v>0</v>
      </c>
      <c r="M43" s="11">
        <f>M39</f>
        <v>0</v>
      </c>
    </row>
    <row r="44" spans="2:13">
      <c r="B44" s="226" t="s">
        <v>99</v>
      </c>
      <c r="C44" s="224"/>
      <c r="D44" s="224"/>
      <c r="E44" s="224"/>
      <c r="F44" s="224"/>
      <c r="G44" s="224"/>
      <c r="H44" s="224"/>
      <c r="I44" s="224"/>
      <c r="J44" s="224"/>
      <c r="K44" s="225"/>
      <c r="L44" s="22">
        <f>SUM(L35:L43)</f>
        <v>319.9667</v>
      </c>
      <c r="M44" s="22">
        <f>SUM(M35:M43)</f>
        <v>552.80999999999995</v>
      </c>
    </row>
    <row r="45" spans="2:13">
      <c r="B45" s="235" t="s">
        <v>107</v>
      </c>
      <c r="C45" s="236"/>
      <c r="D45" s="236"/>
      <c r="E45" s="236"/>
      <c r="F45" s="236"/>
      <c r="G45" s="236"/>
      <c r="H45" s="236"/>
      <c r="I45" s="236"/>
      <c r="J45" s="236"/>
      <c r="K45" s="236"/>
      <c r="L45" s="237"/>
    </row>
    <row r="46" spans="2:13">
      <c r="B46" s="107">
        <v>3</v>
      </c>
      <c r="C46" s="108" t="s">
        <v>108</v>
      </c>
      <c r="D46" s="108"/>
      <c r="E46" s="108"/>
      <c r="F46" s="108"/>
      <c r="G46" s="108"/>
      <c r="H46" s="108"/>
      <c r="I46" s="108"/>
      <c r="J46" s="108"/>
      <c r="K46" s="108"/>
      <c r="L46" s="46"/>
      <c r="M46" s="46"/>
    </row>
    <row r="47" spans="2:13">
      <c r="B47" s="1" t="s">
        <v>22</v>
      </c>
      <c r="C47" s="228" t="s">
        <v>15</v>
      </c>
      <c r="D47" s="228"/>
      <c r="E47" s="228"/>
      <c r="F47" s="228"/>
      <c r="G47" s="228"/>
      <c r="H47" s="228"/>
      <c r="I47" s="228"/>
      <c r="J47" s="6">
        <v>0.42</v>
      </c>
      <c r="K47" s="5" t="s">
        <v>8</v>
      </c>
      <c r="L47" s="47">
        <f>L17*$J$47/100</f>
        <v>6.9593999999999996</v>
      </c>
      <c r="M47" s="47">
        <f>M17*$J$47/100</f>
        <v>17.324999999999999</v>
      </c>
    </row>
    <row r="48" spans="2:13">
      <c r="B48" s="1" t="s">
        <v>24</v>
      </c>
      <c r="C48" s="228" t="s">
        <v>16</v>
      </c>
      <c r="D48" s="228"/>
      <c r="E48" s="228"/>
      <c r="F48" s="228"/>
      <c r="G48" s="228"/>
      <c r="H48" s="228"/>
      <c r="I48" s="228"/>
      <c r="J48" s="6">
        <v>0.03</v>
      </c>
      <c r="K48" s="5" t="s">
        <v>8</v>
      </c>
      <c r="L48" s="47">
        <f>L47*0.08</f>
        <v>0.55675200000000002</v>
      </c>
      <c r="M48" s="47">
        <f>M47*0.08</f>
        <v>1.3859999999999999</v>
      </c>
    </row>
    <row r="49" spans="2:13">
      <c r="B49" s="1" t="s">
        <v>25</v>
      </c>
      <c r="C49" s="228" t="s">
        <v>17</v>
      </c>
      <c r="D49" s="228"/>
      <c r="E49" s="228"/>
      <c r="F49" s="228"/>
      <c r="G49" s="228"/>
      <c r="H49" s="228"/>
      <c r="I49" s="228"/>
      <c r="J49" s="6">
        <v>4.3499999999999996</v>
      </c>
      <c r="K49" s="5" t="s">
        <v>8</v>
      </c>
      <c r="L49" s="47">
        <f>L17*0.5*0.08*$J$49/100</f>
        <v>2.8831799999999999</v>
      </c>
      <c r="M49" s="47">
        <f>M17*0.5*0.08*$J$49/100</f>
        <v>7.1774999999999984</v>
      </c>
    </row>
    <row r="50" spans="2:13">
      <c r="B50" s="1" t="s">
        <v>28</v>
      </c>
      <c r="C50" s="228" t="s">
        <v>18</v>
      </c>
      <c r="D50" s="228"/>
      <c r="E50" s="228"/>
      <c r="F50" s="228"/>
      <c r="G50" s="228"/>
      <c r="H50" s="228"/>
      <c r="I50" s="228"/>
      <c r="J50" s="6">
        <v>1.94</v>
      </c>
      <c r="K50" s="5" t="s">
        <v>8</v>
      </c>
      <c r="L50" s="47">
        <f>L17*$J$50/100</f>
        <v>32.145800000000001</v>
      </c>
      <c r="M50" s="47">
        <f>M17*$J$50/100</f>
        <v>80.025000000000006</v>
      </c>
    </row>
    <row r="51" spans="2:13">
      <c r="B51" s="1" t="s">
        <v>29</v>
      </c>
      <c r="C51" s="239" t="s">
        <v>19</v>
      </c>
      <c r="D51" s="239"/>
      <c r="E51" s="239"/>
      <c r="F51" s="239"/>
      <c r="G51" s="239"/>
      <c r="H51" s="239"/>
      <c r="I51" s="239"/>
      <c r="J51" s="12">
        <v>0</v>
      </c>
      <c r="K51" s="5" t="s">
        <v>8</v>
      </c>
      <c r="L51" s="47">
        <f>L50*0.08</f>
        <v>2.5716640000000002</v>
      </c>
      <c r="M51" s="47">
        <f>M50*0.08</f>
        <v>6.402000000000001</v>
      </c>
    </row>
    <row r="52" spans="2:13">
      <c r="B52" s="1" t="s">
        <v>84</v>
      </c>
      <c r="C52" s="228" t="s">
        <v>20</v>
      </c>
      <c r="D52" s="228"/>
      <c r="E52" s="228"/>
      <c r="F52" s="228"/>
      <c r="G52" s="228"/>
      <c r="H52" s="228"/>
      <c r="I52" s="228"/>
      <c r="J52" s="6">
        <v>0.65</v>
      </c>
      <c r="K52" s="5" t="s">
        <v>8</v>
      </c>
      <c r="L52" s="47">
        <f>L17*$J$52/100</f>
        <v>10.7705</v>
      </c>
      <c r="M52" s="47">
        <f>M17*$J$52/100</f>
        <v>26.8125</v>
      </c>
    </row>
    <row r="53" spans="2:13">
      <c r="B53" s="245" t="s">
        <v>109</v>
      </c>
      <c r="C53" s="246"/>
      <c r="D53" s="246"/>
      <c r="E53" s="246"/>
      <c r="F53" s="246"/>
      <c r="G53" s="246"/>
      <c r="H53" s="246"/>
      <c r="I53" s="246"/>
      <c r="J53" s="7">
        <f>SUM(J47:J52)</f>
        <v>7.3900000000000006</v>
      </c>
      <c r="K53" s="52" t="s">
        <v>8</v>
      </c>
      <c r="L53" s="40">
        <f>SUM(L47:L52)</f>
        <v>55.887295999999999</v>
      </c>
      <c r="M53" s="40">
        <f>SUM(M47:M52)</f>
        <v>139.12799999999999</v>
      </c>
    </row>
    <row r="54" spans="2:13">
      <c r="B54" s="235" t="s">
        <v>110</v>
      </c>
      <c r="C54" s="236"/>
      <c r="D54" s="236"/>
      <c r="E54" s="236"/>
      <c r="F54" s="236"/>
      <c r="G54" s="236"/>
      <c r="H54" s="236"/>
      <c r="I54" s="236"/>
      <c r="J54" s="236"/>
      <c r="K54" s="236"/>
      <c r="L54" s="238"/>
    </row>
    <row r="55" spans="2:13">
      <c r="B55" s="109"/>
      <c r="C55" s="230" t="s">
        <v>116</v>
      </c>
      <c r="D55" s="230"/>
      <c r="E55" s="230"/>
      <c r="F55" s="230"/>
      <c r="G55" s="230"/>
      <c r="H55" s="230"/>
      <c r="I55" s="230"/>
      <c r="J55" s="110"/>
      <c r="K55" s="110"/>
      <c r="L55" s="110"/>
      <c r="M55" s="147"/>
    </row>
    <row r="56" spans="2:13">
      <c r="B56" s="1" t="s">
        <v>22</v>
      </c>
      <c r="C56" s="228" t="s">
        <v>111</v>
      </c>
      <c r="D56" s="228"/>
      <c r="E56" s="228"/>
      <c r="F56" s="228"/>
      <c r="G56" s="228"/>
      <c r="H56" s="228"/>
      <c r="I56" s="229"/>
      <c r="J56" s="6">
        <v>8.33</v>
      </c>
      <c r="K56" s="5" t="s">
        <v>8</v>
      </c>
      <c r="L56" s="47">
        <f>L17*$J$56/100</f>
        <v>138.02809999999999</v>
      </c>
      <c r="M56" s="47">
        <f>M17*$J$56/100</f>
        <v>343.61250000000001</v>
      </c>
    </row>
    <row r="57" spans="2:13">
      <c r="B57" s="1" t="s">
        <v>24</v>
      </c>
      <c r="C57" s="228" t="s">
        <v>112</v>
      </c>
      <c r="D57" s="228"/>
      <c r="E57" s="228"/>
      <c r="F57" s="228"/>
      <c r="G57" s="228"/>
      <c r="H57" s="228"/>
      <c r="I57" s="229"/>
      <c r="J57" s="6">
        <v>7.0000000000000007E-2</v>
      </c>
      <c r="K57" s="5" t="s">
        <v>8</v>
      </c>
      <c r="L57" s="47">
        <f>L17*$J$57/100</f>
        <v>1.1599000000000002</v>
      </c>
      <c r="M57" s="47">
        <f>M17*$J$57/100</f>
        <v>2.8875000000000002</v>
      </c>
    </row>
    <row r="58" spans="2:13">
      <c r="B58" s="1" t="s">
        <v>25</v>
      </c>
      <c r="C58" s="228" t="s">
        <v>113</v>
      </c>
      <c r="D58" s="228"/>
      <c r="E58" s="228"/>
      <c r="F58" s="228"/>
      <c r="G58" s="228"/>
      <c r="H58" s="228"/>
      <c r="I58" s="229"/>
      <c r="J58" s="6">
        <v>7.0000000000000007E-2</v>
      </c>
      <c r="K58" s="5" t="s">
        <v>8</v>
      </c>
      <c r="L58" s="47">
        <f>L17*$J$58/100</f>
        <v>1.1599000000000002</v>
      </c>
      <c r="M58" s="47">
        <f>M17*$J$58/100</f>
        <v>2.8875000000000002</v>
      </c>
    </row>
    <row r="59" spans="2:13">
      <c r="B59" s="1" t="s">
        <v>28</v>
      </c>
      <c r="C59" s="231" t="s">
        <v>114</v>
      </c>
      <c r="D59" s="232"/>
      <c r="E59" s="232"/>
      <c r="F59" s="232"/>
      <c r="G59" s="232"/>
      <c r="H59" s="232"/>
      <c r="I59" s="233"/>
      <c r="J59" s="146">
        <v>0.41</v>
      </c>
      <c r="K59" s="5" t="s">
        <v>8</v>
      </c>
      <c r="L59" s="47">
        <f>L17*$J$59/100</f>
        <v>6.7937000000000003</v>
      </c>
      <c r="M59" s="47">
        <f>M17*$J$59/100</f>
        <v>16.912500000000001</v>
      </c>
    </row>
    <row r="60" spans="2:13">
      <c r="B60" s="1" t="s">
        <v>29</v>
      </c>
      <c r="C60" s="228" t="s">
        <v>115</v>
      </c>
      <c r="D60" s="228"/>
      <c r="E60" s="228"/>
      <c r="F60" s="228"/>
      <c r="G60" s="228"/>
      <c r="H60" s="228"/>
      <c r="I60" s="229"/>
      <c r="J60" s="146"/>
      <c r="K60" s="5"/>
      <c r="L60" s="47"/>
      <c r="M60" s="47"/>
    </row>
    <row r="61" spans="2:13">
      <c r="B61" s="1" t="s">
        <v>84</v>
      </c>
      <c r="C61" s="228" t="s">
        <v>166</v>
      </c>
      <c r="D61" s="228"/>
      <c r="E61" s="228"/>
      <c r="F61" s="228"/>
      <c r="G61" s="228"/>
      <c r="H61" s="228"/>
      <c r="I61" s="229"/>
      <c r="J61" s="116">
        <v>0.41</v>
      </c>
      <c r="K61" s="5" t="s">
        <v>8</v>
      </c>
      <c r="L61" s="47">
        <f>L11*$J$61/100</f>
        <v>5.8916999999999993</v>
      </c>
      <c r="M61" s="47">
        <f>M11*$J$61/100</f>
        <v>16.0105</v>
      </c>
    </row>
    <row r="62" spans="2:13">
      <c r="B62" s="227" t="s">
        <v>99</v>
      </c>
      <c r="C62" s="228"/>
      <c r="D62" s="228"/>
      <c r="E62" s="228"/>
      <c r="F62" s="228"/>
      <c r="G62" s="228"/>
      <c r="H62" s="228"/>
      <c r="I62" s="229"/>
      <c r="J62" s="6"/>
      <c r="K62" s="5" t="s">
        <v>8</v>
      </c>
      <c r="L62" s="47">
        <f>SUM(L56:L61)</f>
        <v>153.03329999999997</v>
      </c>
      <c r="M62" s="47">
        <f>SUM(M56:M61)</f>
        <v>382.31049999999999</v>
      </c>
    </row>
    <row r="63" spans="2:13">
      <c r="B63" s="109"/>
      <c r="C63" s="230" t="s">
        <v>117</v>
      </c>
      <c r="D63" s="230"/>
      <c r="E63" s="230"/>
      <c r="F63" s="230"/>
      <c r="G63" s="230"/>
      <c r="H63" s="230"/>
      <c r="I63" s="230"/>
      <c r="J63" s="110"/>
      <c r="K63" s="110"/>
      <c r="L63" s="110"/>
      <c r="M63" s="147"/>
    </row>
    <row r="64" spans="2:13">
      <c r="B64" s="1" t="s">
        <v>22</v>
      </c>
      <c r="C64" s="228" t="s">
        <v>118</v>
      </c>
      <c r="D64" s="228"/>
      <c r="E64" s="228"/>
      <c r="F64" s="228"/>
      <c r="G64" s="228"/>
      <c r="H64" s="228"/>
      <c r="I64" s="229"/>
      <c r="J64" s="6"/>
      <c r="K64" s="5" t="s">
        <v>8</v>
      </c>
      <c r="L64" s="47">
        <f>(L17/180)*1.5</f>
        <v>13.808333333333334</v>
      </c>
      <c r="M64" s="47">
        <f>(M17/180)*1.5</f>
        <v>34.375</v>
      </c>
    </row>
    <row r="65" spans="2:18">
      <c r="B65" s="111"/>
      <c r="C65" s="220" t="s">
        <v>119</v>
      </c>
      <c r="D65" s="221"/>
      <c r="E65" s="221"/>
      <c r="F65" s="221"/>
      <c r="G65" s="221"/>
      <c r="H65" s="221"/>
      <c r="I65" s="221"/>
      <c r="J65" s="221"/>
      <c r="K65" s="222"/>
      <c r="L65" s="112"/>
      <c r="M65" s="112"/>
    </row>
    <row r="66" spans="2:18">
      <c r="B66" s="1" t="s">
        <v>120</v>
      </c>
      <c r="C66" s="223" t="s">
        <v>122</v>
      </c>
      <c r="D66" s="224"/>
      <c r="E66" s="224"/>
      <c r="F66" s="224"/>
      <c r="G66" s="224"/>
      <c r="H66" s="224"/>
      <c r="I66" s="224"/>
      <c r="J66" s="224"/>
      <c r="K66" s="225"/>
      <c r="L66" s="136">
        <f>L62</f>
        <v>153.03329999999997</v>
      </c>
      <c r="M66" s="136">
        <f>M62</f>
        <v>382.31049999999999</v>
      </c>
    </row>
    <row r="67" spans="2:18">
      <c r="B67" s="1" t="s">
        <v>121</v>
      </c>
      <c r="C67" s="223" t="s">
        <v>123</v>
      </c>
      <c r="D67" s="224"/>
      <c r="E67" s="224"/>
      <c r="F67" s="224"/>
      <c r="G67" s="224"/>
      <c r="H67" s="224"/>
      <c r="I67" s="224"/>
      <c r="J67" s="224"/>
      <c r="K67" s="225"/>
      <c r="L67" s="136">
        <f>L64</f>
        <v>13.808333333333334</v>
      </c>
      <c r="M67" s="136">
        <f>M64</f>
        <v>34.375</v>
      </c>
    </row>
    <row r="68" spans="2:18">
      <c r="B68" s="226" t="s">
        <v>99</v>
      </c>
      <c r="C68" s="224"/>
      <c r="D68" s="224"/>
      <c r="E68" s="224"/>
      <c r="F68" s="224"/>
      <c r="G68" s="224"/>
      <c r="H68" s="224"/>
      <c r="I68" s="224"/>
      <c r="J68" s="224"/>
      <c r="K68" s="225"/>
      <c r="L68" s="22"/>
      <c r="M68" s="22"/>
    </row>
    <row r="69" spans="2:18">
      <c r="B69" s="235" t="s">
        <v>124</v>
      </c>
      <c r="C69" s="236"/>
      <c r="D69" s="236"/>
      <c r="E69" s="236"/>
      <c r="F69" s="236"/>
      <c r="G69" s="236"/>
      <c r="H69" s="236"/>
      <c r="I69" s="236"/>
      <c r="J69" s="236"/>
      <c r="K69" s="236"/>
      <c r="L69" s="238"/>
    </row>
    <row r="70" spans="2:18">
      <c r="B70" s="109">
        <v>5</v>
      </c>
      <c r="C70" s="230" t="s">
        <v>125</v>
      </c>
      <c r="D70" s="230"/>
      <c r="E70" s="230"/>
      <c r="F70" s="230"/>
      <c r="G70" s="230"/>
      <c r="H70" s="230"/>
      <c r="I70" s="230"/>
      <c r="J70" s="110"/>
      <c r="K70" s="110"/>
      <c r="L70" s="110"/>
      <c r="M70" s="147"/>
    </row>
    <row r="71" spans="2:18">
      <c r="B71" s="1" t="s">
        <v>22</v>
      </c>
      <c r="C71" s="300" t="s">
        <v>126</v>
      </c>
      <c r="D71" s="241"/>
      <c r="E71" s="241"/>
      <c r="F71" s="241"/>
      <c r="G71" s="241"/>
      <c r="H71" s="241"/>
      <c r="I71" s="241"/>
      <c r="J71" s="241"/>
      <c r="K71" s="242"/>
      <c r="L71" s="115">
        <v>756.88</v>
      </c>
      <c r="M71" s="115">
        <v>756.88</v>
      </c>
      <c r="N71" s="143"/>
      <c r="O71" s="143"/>
      <c r="P71" s="142"/>
      <c r="Q71" s="142"/>
      <c r="R71" s="142"/>
    </row>
    <row r="72" spans="2:18">
      <c r="B72" s="8" t="s">
        <v>24</v>
      </c>
      <c r="C72" s="301" t="s">
        <v>108</v>
      </c>
      <c r="D72" s="302"/>
      <c r="E72" s="302"/>
      <c r="F72" s="302"/>
      <c r="G72" s="302"/>
      <c r="H72" s="302"/>
      <c r="I72" s="302"/>
      <c r="J72" s="302"/>
      <c r="K72" s="303"/>
      <c r="L72" s="144"/>
      <c r="M72" s="144"/>
    </row>
    <row r="73" spans="2:18" ht="15.75" thickBot="1">
      <c r="B73" s="294" t="s">
        <v>99</v>
      </c>
      <c r="C73" s="294"/>
      <c r="D73" s="294"/>
      <c r="E73" s="294"/>
      <c r="F73" s="294"/>
      <c r="G73" s="294"/>
      <c r="H73" s="294"/>
      <c r="I73" s="294"/>
      <c r="J73" s="294"/>
      <c r="K73" s="294"/>
      <c r="L73" s="117">
        <f>SUM(L71:L72)</f>
        <v>756.88</v>
      </c>
      <c r="M73" s="117">
        <f>SUM(M71:M72)</f>
        <v>756.88</v>
      </c>
    </row>
    <row r="74" spans="2:18" ht="15" customHeight="1" thickBot="1">
      <c r="B74" s="258" t="s">
        <v>127</v>
      </c>
      <c r="C74" s="259"/>
      <c r="D74" s="259"/>
      <c r="E74" s="259"/>
      <c r="F74" s="259"/>
      <c r="G74" s="259"/>
      <c r="H74" s="259"/>
      <c r="I74" s="259"/>
      <c r="J74" s="259"/>
      <c r="K74" s="259"/>
      <c r="L74" s="260"/>
    </row>
    <row r="75" spans="2:18">
      <c r="B75" s="113">
        <v>6</v>
      </c>
      <c r="C75" s="295" t="s">
        <v>128</v>
      </c>
      <c r="D75" s="295"/>
      <c r="E75" s="295"/>
      <c r="F75" s="295"/>
      <c r="G75" s="295"/>
      <c r="H75" s="295"/>
      <c r="I75" s="295"/>
      <c r="J75" s="295" t="s">
        <v>130</v>
      </c>
      <c r="K75" s="296"/>
      <c r="L75" s="43" t="s">
        <v>21</v>
      </c>
      <c r="M75" s="43">
        <f>M74</f>
        <v>0</v>
      </c>
    </row>
    <row r="76" spans="2:18" ht="15" customHeight="1">
      <c r="B76" s="67" t="s">
        <v>22</v>
      </c>
      <c r="C76" s="217" t="s">
        <v>23</v>
      </c>
      <c r="D76" s="218"/>
      <c r="E76" s="218"/>
      <c r="F76" s="218"/>
      <c r="G76" s="218"/>
      <c r="H76" s="218"/>
      <c r="I76" s="219"/>
      <c r="J76" s="68"/>
      <c r="K76" s="69" t="s">
        <v>8</v>
      </c>
      <c r="L76" s="70"/>
      <c r="M76" s="70"/>
    </row>
    <row r="77" spans="2:18">
      <c r="B77" s="67" t="s">
        <v>24</v>
      </c>
      <c r="C77" s="217" t="s">
        <v>129</v>
      </c>
      <c r="D77" s="218"/>
      <c r="E77" s="218"/>
      <c r="F77" s="218"/>
      <c r="G77" s="218"/>
      <c r="H77" s="218"/>
      <c r="I77" s="219"/>
      <c r="J77" s="114">
        <v>10</v>
      </c>
      <c r="K77" s="69" t="s">
        <v>8</v>
      </c>
      <c r="L77" s="127">
        <f>L95*J77%</f>
        <v>398.25459405405411</v>
      </c>
      <c r="M77" s="127">
        <f>M95*J77%</f>
        <v>774.48216216216224</v>
      </c>
    </row>
    <row r="78" spans="2:18" ht="15" customHeight="1">
      <c r="B78" s="67" t="s">
        <v>25</v>
      </c>
      <c r="C78" s="217" t="s">
        <v>131</v>
      </c>
      <c r="D78" s="218"/>
      <c r="E78" s="218"/>
      <c r="F78" s="218"/>
      <c r="G78" s="218"/>
      <c r="H78" s="218"/>
      <c r="I78" s="219"/>
      <c r="J78" s="68"/>
      <c r="K78" s="73" t="s">
        <v>8</v>
      </c>
      <c r="L78" s="128"/>
      <c r="M78" s="128"/>
    </row>
    <row r="79" spans="2:18" ht="15" customHeight="1">
      <c r="B79" s="67"/>
      <c r="C79" s="217" t="s">
        <v>176</v>
      </c>
      <c r="D79" s="218"/>
      <c r="E79" s="218"/>
      <c r="F79" s="218"/>
      <c r="G79" s="218"/>
      <c r="H79" s="218"/>
      <c r="I79" s="219"/>
      <c r="J79" s="68">
        <v>16</v>
      </c>
      <c r="K79" s="73" t="s">
        <v>8</v>
      </c>
      <c r="L79" s="129">
        <f>L95*J79%</f>
        <v>637.20735048648658</v>
      </c>
      <c r="M79" s="152">
        <f>M95*J79%</f>
        <v>1239.1714594594594</v>
      </c>
    </row>
    <row r="80" spans="2:18" ht="15" customHeight="1">
      <c r="B80" s="67"/>
      <c r="C80" s="217"/>
      <c r="D80" s="218"/>
      <c r="E80" s="218"/>
      <c r="F80" s="218"/>
      <c r="G80" s="218"/>
      <c r="H80" s="218"/>
      <c r="I80" s="219"/>
      <c r="J80" s="68"/>
      <c r="K80" s="73" t="s">
        <v>8</v>
      </c>
      <c r="L80" s="129"/>
      <c r="M80" s="129"/>
    </row>
    <row r="81" spans="2:13" ht="15" customHeight="1">
      <c r="B81" s="67"/>
      <c r="C81" s="217"/>
      <c r="D81" s="218"/>
      <c r="E81" s="218"/>
      <c r="F81" s="218"/>
      <c r="G81" s="218"/>
      <c r="H81" s="218"/>
      <c r="I81" s="219"/>
      <c r="J81" s="68"/>
      <c r="K81" s="73" t="s">
        <v>8</v>
      </c>
      <c r="L81" s="72"/>
      <c r="M81" s="72"/>
    </row>
    <row r="82" spans="2:13">
      <c r="B82" s="122"/>
      <c r="C82" s="304"/>
      <c r="D82" s="305"/>
      <c r="E82" s="305"/>
      <c r="F82" s="305"/>
      <c r="G82" s="305"/>
      <c r="H82" s="305"/>
      <c r="I82" s="306"/>
      <c r="J82" s="123"/>
      <c r="K82" s="74"/>
      <c r="L82" s="124"/>
      <c r="M82" s="124"/>
    </row>
    <row r="83" spans="2:13">
      <c r="B83" s="307" t="s">
        <v>26</v>
      </c>
      <c r="C83" s="307"/>
      <c r="D83" s="307"/>
      <c r="E83" s="307"/>
      <c r="F83" s="307"/>
      <c r="G83" s="307"/>
      <c r="H83" s="307"/>
      <c r="I83" s="307"/>
      <c r="J83" s="125"/>
      <c r="K83" s="69" t="s">
        <v>8</v>
      </c>
      <c r="L83" s="128">
        <f>SUM(L77:L82)</f>
        <v>1035.4619445405406</v>
      </c>
      <c r="M83" s="128">
        <f>SUM(M77:M82)</f>
        <v>2013.6536216216216</v>
      </c>
    </row>
    <row r="84" spans="2:13">
      <c r="B84" s="118"/>
      <c r="C84" s="119"/>
      <c r="D84" s="119"/>
      <c r="E84" s="119"/>
      <c r="F84" s="119"/>
      <c r="G84" s="119"/>
      <c r="H84" s="119"/>
      <c r="I84" s="126">
        <f>J79+J77</f>
        <v>26</v>
      </c>
      <c r="J84" s="130">
        <f>(100-I84)/100</f>
        <v>0.74</v>
      </c>
      <c r="K84" s="121"/>
      <c r="L84" s="55"/>
      <c r="M84" s="55"/>
    </row>
    <row r="85" spans="2:13" ht="15.75" thickBot="1">
      <c r="B85" s="118"/>
      <c r="C85" s="119"/>
      <c r="D85" s="119"/>
      <c r="E85" s="119"/>
      <c r="F85" s="119"/>
      <c r="G85" s="119"/>
      <c r="H85" s="119"/>
      <c r="I85" s="119"/>
      <c r="J85" s="120"/>
      <c r="K85" s="121"/>
      <c r="L85" s="55"/>
      <c r="M85" s="55"/>
    </row>
    <row r="86" spans="2:13" ht="15" customHeight="1" thickBot="1">
      <c r="B86" s="264" t="s">
        <v>132</v>
      </c>
      <c r="C86" s="265"/>
      <c r="D86" s="265"/>
      <c r="E86" s="265"/>
      <c r="F86" s="265"/>
      <c r="G86" s="265"/>
      <c r="H86" s="265"/>
      <c r="I86" s="265"/>
      <c r="J86" s="265"/>
      <c r="K86" s="265"/>
      <c r="L86" s="266"/>
    </row>
    <row r="87" spans="2:13">
      <c r="B87" s="308"/>
      <c r="C87" s="309"/>
      <c r="D87" s="309"/>
      <c r="E87" s="309"/>
      <c r="F87" s="309"/>
      <c r="G87" s="309"/>
      <c r="H87" s="309"/>
      <c r="I87" s="309"/>
      <c r="J87" s="309"/>
      <c r="K87" s="310"/>
      <c r="L87" s="75" t="s">
        <v>21</v>
      </c>
      <c r="M87" s="75" t="s">
        <v>21</v>
      </c>
    </row>
    <row r="88" spans="2:13">
      <c r="B88" s="67" t="s">
        <v>22</v>
      </c>
      <c r="C88" s="215" t="s">
        <v>27</v>
      </c>
      <c r="D88" s="215"/>
      <c r="E88" s="215"/>
      <c r="F88" s="215"/>
      <c r="G88" s="215"/>
      <c r="H88" s="215"/>
      <c r="I88" s="215"/>
      <c r="J88" s="215"/>
      <c r="K88" s="215"/>
      <c r="L88" s="76">
        <f>L17</f>
        <v>1657</v>
      </c>
      <c r="M88" s="76">
        <f>M17</f>
        <v>4125</v>
      </c>
    </row>
    <row r="89" spans="2:13">
      <c r="B89" s="67" t="s">
        <v>24</v>
      </c>
      <c r="C89" s="215" t="s">
        <v>133</v>
      </c>
      <c r="D89" s="215"/>
      <c r="E89" s="215"/>
      <c r="F89" s="215"/>
      <c r="G89" s="215"/>
      <c r="H89" s="215"/>
      <c r="I89" s="215"/>
      <c r="J89" s="215"/>
      <c r="K89" s="215"/>
      <c r="L89" s="76">
        <f>L44</f>
        <v>319.9667</v>
      </c>
      <c r="M89" s="76">
        <f>M44</f>
        <v>552.80999999999995</v>
      </c>
    </row>
    <row r="90" spans="2:13">
      <c r="B90" s="67" t="s">
        <v>25</v>
      </c>
      <c r="C90" s="215" t="s">
        <v>134</v>
      </c>
      <c r="D90" s="215"/>
      <c r="E90" s="215"/>
      <c r="F90" s="215"/>
      <c r="G90" s="215"/>
      <c r="H90" s="215"/>
      <c r="I90" s="215"/>
      <c r="J90" s="215"/>
      <c r="K90" s="215"/>
      <c r="L90" s="76">
        <f>L53</f>
        <v>55.887295999999999</v>
      </c>
      <c r="M90" s="76">
        <f>M53</f>
        <v>139.12799999999999</v>
      </c>
    </row>
    <row r="91" spans="2:13">
      <c r="B91" s="67" t="s">
        <v>28</v>
      </c>
      <c r="C91" s="215" t="s">
        <v>135</v>
      </c>
      <c r="D91" s="215"/>
      <c r="E91" s="215"/>
      <c r="F91" s="215"/>
      <c r="G91" s="215"/>
      <c r="H91" s="215"/>
      <c r="I91" s="215"/>
      <c r="J91" s="215"/>
      <c r="K91" s="215"/>
      <c r="L91" s="76">
        <v>157.35</v>
      </c>
      <c r="M91" s="76">
        <v>157.35</v>
      </c>
    </row>
    <row r="92" spans="2:13">
      <c r="B92" s="67" t="s">
        <v>29</v>
      </c>
      <c r="C92" s="297" t="s">
        <v>136</v>
      </c>
      <c r="D92" s="298"/>
      <c r="E92" s="298"/>
      <c r="F92" s="298"/>
      <c r="G92" s="298"/>
      <c r="H92" s="298"/>
      <c r="I92" s="298"/>
      <c r="J92" s="298"/>
      <c r="K92" s="299"/>
      <c r="L92" s="115">
        <v>756.88</v>
      </c>
      <c r="M92" s="115">
        <v>756.88</v>
      </c>
    </row>
    <row r="93" spans="2:13">
      <c r="B93" s="67"/>
      <c r="C93" s="216" t="s">
        <v>137</v>
      </c>
      <c r="D93" s="216"/>
      <c r="E93" s="216"/>
      <c r="F93" s="216"/>
      <c r="G93" s="216"/>
      <c r="H93" s="216"/>
      <c r="I93" s="216"/>
      <c r="J93" s="216"/>
      <c r="K93" s="216"/>
      <c r="L93" s="77">
        <f>SUM(L88:L92)</f>
        <v>2947.0839960000003</v>
      </c>
      <c r="M93" s="77">
        <f>SUM(M88:M92)</f>
        <v>5731.1679999999997</v>
      </c>
    </row>
    <row r="94" spans="2:13">
      <c r="B94" s="67" t="s">
        <v>29</v>
      </c>
      <c r="C94" s="215" t="s">
        <v>30</v>
      </c>
      <c r="D94" s="215"/>
      <c r="E94" s="215"/>
      <c r="F94" s="215"/>
      <c r="G94" s="215"/>
      <c r="H94" s="215"/>
      <c r="I94" s="215"/>
      <c r="J94" s="215"/>
      <c r="K94" s="215"/>
      <c r="L94" s="128">
        <f>L83</f>
        <v>1035.4619445405406</v>
      </c>
      <c r="M94" s="128">
        <f>M83</f>
        <v>2013.6536216216216</v>
      </c>
    </row>
    <row r="95" spans="2:13" ht="15.75" thickBot="1">
      <c r="B95" s="212" t="s">
        <v>48</v>
      </c>
      <c r="C95" s="213"/>
      <c r="D95" s="213"/>
      <c r="E95" s="213"/>
      <c r="F95" s="213"/>
      <c r="G95" s="213"/>
      <c r="H95" s="213"/>
      <c r="I95" s="213"/>
      <c r="J95" s="213"/>
      <c r="K95" s="214"/>
      <c r="L95" s="78">
        <f>L93/J84</f>
        <v>3982.5459405405409</v>
      </c>
      <c r="M95" s="78">
        <f>M93/J84</f>
        <v>7744.8216216216215</v>
      </c>
    </row>
    <row r="96" spans="2:13" ht="15.75" thickBot="1">
      <c r="B96" s="250" t="s">
        <v>138</v>
      </c>
      <c r="C96" s="251"/>
      <c r="D96" s="251"/>
      <c r="E96" s="251"/>
      <c r="F96" s="251"/>
      <c r="G96" s="251"/>
      <c r="H96" s="251"/>
      <c r="I96" s="251"/>
      <c r="J96" s="251"/>
      <c r="K96" s="252"/>
      <c r="L96" s="39">
        <f>L93+L94</f>
        <v>3982.5459405405409</v>
      </c>
      <c r="M96" s="39">
        <f>M93+M94</f>
        <v>7744.8216216216215</v>
      </c>
    </row>
    <row r="98" spans="12:13">
      <c r="L98" s="66"/>
      <c r="M98" s="66"/>
    </row>
  </sheetData>
  <mergeCells count="96">
    <mergeCell ref="C25:I25"/>
    <mergeCell ref="B73:K73"/>
    <mergeCell ref="C75:I75"/>
    <mergeCell ref="J75:K75"/>
    <mergeCell ref="C92:K92"/>
    <mergeCell ref="B69:L69"/>
    <mergeCell ref="C70:I70"/>
    <mergeCell ref="C71:K71"/>
    <mergeCell ref="C72:K72"/>
    <mergeCell ref="C79:I79"/>
    <mergeCell ref="C80:I80"/>
    <mergeCell ref="C81:I81"/>
    <mergeCell ref="C82:I82"/>
    <mergeCell ref="B83:I83"/>
    <mergeCell ref="B87:K87"/>
    <mergeCell ref="C28:I28"/>
    <mergeCell ref="B9:L9"/>
    <mergeCell ref="C10:K10"/>
    <mergeCell ref="B19:K19"/>
    <mergeCell ref="B3:L3"/>
    <mergeCell ref="B1:L2"/>
    <mergeCell ref="B6:F6"/>
    <mergeCell ref="G6:K6"/>
    <mergeCell ref="B7:F7"/>
    <mergeCell ref="B8:F8"/>
    <mergeCell ref="G8:K8"/>
    <mergeCell ref="G7:L7"/>
    <mergeCell ref="C11:K11"/>
    <mergeCell ref="C12:K12"/>
    <mergeCell ref="C13:K13"/>
    <mergeCell ref="C14:K14"/>
    <mergeCell ref="B96:K96"/>
    <mergeCell ref="B4:K4"/>
    <mergeCell ref="B5:F5"/>
    <mergeCell ref="G5:K5"/>
    <mergeCell ref="B18:L18"/>
    <mergeCell ref="B24:L24"/>
    <mergeCell ref="B74:L74"/>
    <mergeCell ref="B86:L86"/>
    <mergeCell ref="C15:K15"/>
    <mergeCell ref="C16:K16"/>
    <mergeCell ref="B17:K17"/>
    <mergeCell ref="C20:I20"/>
    <mergeCell ref="C21:I21"/>
    <mergeCell ref="B22:I22"/>
    <mergeCell ref="C26:I26"/>
    <mergeCell ref="C27:I27"/>
    <mergeCell ref="B44:K44"/>
    <mergeCell ref="C39:K39"/>
    <mergeCell ref="C40:K40"/>
    <mergeCell ref="C42:K42"/>
    <mergeCell ref="C30:I30"/>
    <mergeCell ref="C35:K35"/>
    <mergeCell ref="C36:K36"/>
    <mergeCell ref="C37:K37"/>
    <mergeCell ref="C38:K38"/>
    <mergeCell ref="C41:K41"/>
    <mergeCell ref="C43:K43"/>
    <mergeCell ref="C29:I29"/>
    <mergeCell ref="B45:L45"/>
    <mergeCell ref="B54:L54"/>
    <mergeCell ref="C55:I55"/>
    <mergeCell ref="C60:I60"/>
    <mergeCell ref="C31:I31"/>
    <mergeCell ref="C32:I32"/>
    <mergeCell ref="C49:I49"/>
    <mergeCell ref="C50:I50"/>
    <mergeCell ref="C51:I51"/>
    <mergeCell ref="C52:I52"/>
    <mergeCell ref="C47:I47"/>
    <mergeCell ref="C48:I48"/>
    <mergeCell ref="B33:I33"/>
    <mergeCell ref="B34:K34"/>
    <mergeCell ref="B53:I53"/>
    <mergeCell ref="C56:I56"/>
    <mergeCell ref="C57:I57"/>
    <mergeCell ref="C58:I58"/>
    <mergeCell ref="C59:I59"/>
    <mergeCell ref="C61:I61"/>
    <mergeCell ref="B62:I62"/>
    <mergeCell ref="C63:I63"/>
    <mergeCell ref="C64:I64"/>
    <mergeCell ref="C76:I76"/>
    <mergeCell ref="C77:I77"/>
    <mergeCell ref="C78:I78"/>
    <mergeCell ref="C65:K65"/>
    <mergeCell ref="C66:K66"/>
    <mergeCell ref="C67:K67"/>
    <mergeCell ref="B68:K68"/>
    <mergeCell ref="B95:K95"/>
    <mergeCell ref="C88:K88"/>
    <mergeCell ref="C89:K89"/>
    <mergeCell ref="C90:K90"/>
    <mergeCell ref="C91:K91"/>
    <mergeCell ref="C93:K93"/>
    <mergeCell ref="C94:K94"/>
  </mergeCell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O98"/>
  <sheetViews>
    <sheetView topLeftCell="A80" zoomScale="115" zoomScaleNormal="115" workbookViewId="0">
      <selection activeCell="O17" sqref="O17"/>
    </sheetView>
  </sheetViews>
  <sheetFormatPr defaultRowHeight="15"/>
  <cols>
    <col min="1" max="1" width="4.7109375" customWidth="1"/>
    <col min="3" max="3" width="7.85546875" customWidth="1"/>
    <col min="5" max="5" width="6.140625" customWidth="1"/>
    <col min="7" max="7" width="4.5703125" customWidth="1"/>
    <col min="8" max="8" width="1.7109375" customWidth="1"/>
    <col min="9" max="9" width="8.42578125" customWidth="1"/>
    <col min="10" max="10" width="5.5703125" customWidth="1"/>
    <col min="11" max="11" width="2.85546875" customWidth="1"/>
    <col min="12" max="12" width="14" bestFit="1" customWidth="1"/>
    <col min="13" max="13" width="13.42578125" customWidth="1"/>
    <col min="15" max="15" width="11.140625" bestFit="1" customWidth="1"/>
  </cols>
  <sheetData>
    <row r="1" spans="2:13">
      <c r="B1" s="277" t="s">
        <v>80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</row>
    <row r="2" spans="2:13" ht="15.75" thickBot="1"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</row>
    <row r="3" spans="2:13" ht="15.75" thickBot="1">
      <c r="B3" s="276" t="s">
        <v>81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</row>
    <row r="4" spans="2:13" ht="26.25" customHeight="1" thickBot="1">
      <c r="B4" s="253" t="s">
        <v>82</v>
      </c>
      <c r="C4" s="254"/>
      <c r="D4" s="254"/>
      <c r="E4" s="254"/>
      <c r="F4" s="254"/>
      <c r="G4" s="254"/>
      <c r="H4" s="254"/>
      <c r="I4" s="254"/>
      <c r="J4" s="254"/>
      <c r="K4" s="254"/>
      <c r="L4" s="23" t="s">
        <v>183</v>
      </c>
      <c r="M4" s="23" t="s">
        <v>187</v>
      </c>
    </row>
    <row r="5" spans="2:13">
      <c r="B5" s="255" t="s">
        <v>1</v>
      </c>
      <c r="C5" s="256"/>
      <c r="D5" s="256"/>
      <c r="E5" s="256"/>
      <c r="F5" s="256"/>
      <c r="G5" s="257"/>
      <c r="H5" s="257"/>
      <c r="I5" s="257"/>
      <c r="J5" s="257"/>
      <c r="K5" s="257"/>
      <c r="L5" s="18"/>
      <c r="M5" s="18"/>
    </row>
    <row r="6" spans="2:13">
      <c r="B6" s="279" t="s">
        <v>36</v>
      </c>
      <c r="C6" s="280"/>
      <c r="D6" s="280"/>
      <c r="E6" s="280"/>
      <c r="F6" s="280"/>
      <c r="G6" s="281"/>
      <c r="H6" s="281"/>
      <c r="I6" s="281"/>
      <c r="J6" s="281"/>
      <c r="K6" s="281"/>
      <c r="L6" s="19">
        <v>1437</v>
      </c>
      <c r="M6" s="19">
        <v>3905</v>
      </c>
    </row>
    <row r="7" spans="2:13">
      <c r="B7" s="282" t="s">
        <v>37</v>
      </c>
      <c r="C7" s="283"/>
      <c r="D7" s="283"/>
      <c r="E7" s="283"/>
      <c r="F7" s="283"/>
      <c r="G7" s="287" t="s">
        <v>197</v>
      </c>
      <c r="H7" s="287"/>
      <c r="I7" s="287"/>
      <c r="J7" s="287"/>
      <c r="K7" s="287"/>
      <c r="L7" s="287"/>
    </row>
    <row r="8" spans="2:13" ht="15.75" thickBot="1">
      <c r="B8" s="284" t="s">
        <v>2</v>
      </c>
      <c r="C8" s="285"/>
      <c r="D8" s="285"/>
      <c r="E8" s="285"/>
      <c r="F8" s="285"/>
      <c r="G8" s="286"/>
      <c r="H8" s="286"/>
      <c r="I8" s="286"/>
      <c r="J8" s="286"/>
      <c r="K8" s="286"/>
      <c r="L8" s="20">
        <v>44228</v>
      </c>
      <c r="M8" s="20">
        <v>44228</v>
      </c>
    </row>
    <row r="9" spans="2:13" ht="15.75" thickBot="1">
      <c r="B9" s="274" t="s">
        <v>3</v>
      </c>
      <c r="C9" s="275"/>
      <c r="D9" s="275"/>
      <c r="E9" s="275"/>
      <c r="F9" s="275"/>
      <c r="G9" s="275"/>
      <c r="H9" s="275"/>
      <c r="I9" s="275"/>
      <c r="J9" s="275"/>
      <c r="K9" s="275"/>
      <c r="L9" s="275"/>
    </row>
    <row r="10" spans="2:13" ht="15.75" customHeight="1" thickBot="1">
      <c r="B10" s="105"/>
      <c r="C10" s="254" t="s">
        <v>83</v>
      </c>
      <c r="D10" s="254"/>
      <c r="E10" s="254"/>
      <c r="F10" s="254"/>
      <c r="G10" s="254"/>
      <c r="H10" s="254"/>
      <c r="I10" s="254"/>
      <c r="J10" s="254"/>
      <c r="K10" s="254"/>
      <c r="L10" s="106"/>
      <c r="M10" s="106"/>
    </row>
    <row r="11" spans="2:13">
      <c r="B11" s="14" t="s">
        <v>22</v>
      </c>
      <c r="C11" s="288" t="s">
        <v>34</v>
      </c>
      <c r="D11" s="289"/>
      <c r="E11" s="289"/>
      <c r="F11" s="289"/>
      <c r="G11" s="289"/>
      <c r="H11" s="289"/>
      <c r="I11" s="289"/>
      <c r="J11" s="289"/>
      <c r="K11" s="290"/>
      <c r="L11" s="24">
        <v>1437</v>
      </c>
      <c r="M11" s="24">
        <v>3905</v>
      </c>
    </row>
    <row r="12" spans="2:13">
      <c r="B12" s="1" t="s">
        <v>24</v>
      </c>
      <c r="C12" s="223" t="s">
        <v>32</v>
      </c>
      <c r="D12" s="224"/>
      <c r="E12" s="224"/>
      <c r="F12" s="224"/>
      <c r="G12" s="224"/>
      <c r="H12" s="224"/>
      <c r="I12" s="224"/>
      <c r="J12" s="224"/>
      <c r="K12" s="234"/>
      <c r="L12" s="11">
        <v>0</v>
      </c>
      <c r="M12" s="11">
        <v>0</v>
      </c>
    </row>
    <row r="13" spans="2:13">
      <c r="B13" s="1" t="s">
        <v>25</v>
      </c>
      <c r="C13" s="223" t="s">
        <v>33</v>
      </c>
      <c r="D13" s="224"/>
      <c r="E13" s="224"/>
      <c r="F13" s="224"/>
      <c r="G13" s="224"/>
      <c r="H13" s="224"/>
      <c r="I13" s="224"/>
      <c r="J13" s="224"/>
      <c r="K13" s="234"/>
      <c r="L13" s="11">
        <v>220</v>
      </c>
      <c r="M13" s="11">
        <v>220</v>
      </c>
    </row>
    <row r="14" spans="2:13">
      <c r="B14" s="1" t="s">
        <v>28</v>
      </c>
      <c r="C14" s="223" t="s">
        <v>4</v>
      </c>
      <c r="D14" s="224"/>
      <c r="E14" s="224"/>
      <c r="F14" s="224"/>
      <c r="G14" s="224"/>
      <c r="H14" s="224"/>
      <c r="I14" s="224"/>
      <c r="J14" s="224"/>
      <c r="K14" s="234"/>
      <c r="L14" s="11">
        <v>182.91</v>
      </c>
      <c r="M14" s="11">
        <v>497.05</v>
      </c>
    </row>
    <row r="15" spans="2:13">
      <c r="B15" s="1" t="s">
        <v>29</v>
      </c>
      <c r="C15" s="223" t="s">
        <v>35</v>
      </c>
      <c r="D15" s="224"/>
      <c r="E15" s="224"/>
      <c r="F15" s="224"/>
      <c r="G15" s="224"/>
      <c r="H15" s="224"/>
      <c r="I15" s="224"/>
      <c r="J15" s="224"/>
      <c r="K15" s="234"/>
      <c r="L15" s="11">
        <v>0</v>
      </c>
      <c r="M15" s="11">
        <v>0</v>
      </c>
    </row>
    <row r="16" spans="2:13">
      <c r="B16" s="1" t="s">
        <v>84</v>
      </c>
      <c r="C16" s="223" t="s">
        <v>5</v>
      </c>
      <c r="D16" s="224"/>
      <c r="E16" s="224"/>
      <c r="F16" s="224"/>
      <c r="G16" s="224"/>
      <c r="H16" s="224"/>
      <c r="I16" s="224"/>
      <c r="J16" s="224"/>
      <c r="K16" s="234"/>
      <c r="L16" s="11">
        <v>0</v>
      </c>
      <c r="M16" s="11">
        <v>0</v>
      </c>
    </row>
    <row r="17" spans="2:15" ht="15.75" thickBot="1">
      <c r="B17" s="267" t="s">
        <v>6</v>
      </c>
      <c r="C17" s="268"/>
      <c r="D17" s="268"/>
      <c r="E17" s="268"/>
      <c r="F17" s="268"/>
      <c r="G17" s="268"/>
      <c r="H17" s="268"/>
      <c r="I17" s="268"/>
      <c r="J17" s="268"/>
      <c r="K17" s="269"/>
      <c r="L17" s="21">
        <f>SUM(L11:L16)</f>
        <v>1839.91</v>
      </c>
      <c r="M17" s="21">
        <f>SUM(M11:M16)</f>
        <v>4622.05</v>
      </c>
      <c r="O17" s="66"/>
    </row>
    <row r="18" spans="2:15" ht="15" customHeight="1" thickBot="1">
      <c r="B18" s="258" t="s">
        <v>85</v>
      </c>
      <c r="C18" s="259"/>
      <c r="D18" s="259"/>
      <c r="E18" s="259"/>
      <c r="F18" s="259"/>
      <c r="G18" s="259"/>
      <c r="H18" s="259"/>
      <c r="I18" s="259"/>
      <c r="J18" s="259"/>
      <c r="K18" s="259"/>
      <c r="L18" s="260"/>
    </row>
    <row r="19" spans="2:15" ht="15" customHeight="1">
      <c r="B19" s="243" t="s">
        <v>86</v>
      </c>
      <c r="C19" s="244"/>
      <c r="D19" s="244"/>
      <c r="E19" s="244"/>
      <c r="F19" s="244"/>
      <c r="G19" s="244"/>
      <c r="H19" s="244"/>
      <c r="I19" s="244"/>
      <c r="J19" s="244"/>
      <c r="K19" s="244"/>
      <c r="L19" s="17"/>
      <c r="M19" s="149"/>
    </row>
    <row r="20" spans="2:15" ht="15" customHeight="1">
      <c r="B20" s="8" t="s">
        <v>22</v>
      </c>
      <c r="C20" s="270" t="s">
        <v>13</v>
      </c>
      <c r="D20" s="271"/>
      <c r="E20" s="271"/>
      <c r="F20" s="271"/>
      <c r="G20" s="271"/>
      <c r="H20" s="271"/>
      <c r="I20" s="272"/>
      <c r="J20" s="50">
        <v>8.33</v>
      </c>
      <c r="K20" s="3" t="s">
        <v>8</v>
      </c>
      <c r="L20" s="38">
        <f>L17*J20%</f>
        <v>153.26450300000002</v>
      </c>
      <c r="M20" s="150">
        <v>157.6</v>
      </c>
    </row>
    <row r="21" spans="2:15" ht="15" customHeight="1">
      <c r="B21" s="8" t="s">
        <v>24</v>
      </c>
      <c r="C21" s="273" t="s">
        <v>50</v>
      </c>
      <c r="D21" s="273"/>
      <c r="E21" s="273"/>
      <c r="F21" s="273"/>
      <c r="G21" s="273"/>
      <c r="H21" s="273"/>
      <c r="I21" s="273"/>
      <c r="J21" s="51">
        <v>2.98</v>
      </c>
      <c r="K21" s="3" t="s">
        <v>8</v>
      </c>
      <c r="L21" s="38">
        <f>L17*J21%</f>
        <v>54.829318000000001</v>
      </c>
      <c r="M21" s="150">
        <v>58.71</v>
      </c>
    </row>
    <row r="22" spans="2:15" ht="15.75" thickBot="1">
      <c r="B22" s="227" t="s">
        <v>14</v>
      </c>
      <c r="C22" s="228"/>
      <c r="D22" s="228"/>
      <c r="E22" s="228"/>
      <c r="F22" s="228"/>
      <c r="G22" s="228"/>
      <c r="H22" s="228"/>
      <c r="I22" s="228"/>
      <c r="J22" s="13">
        <f>SUM(J20:J21)</f>
        <v>11.31</v>
      </c>
      <c r="K22" s="4" t="s">
        <v>8</v>
      </c>
      <c r="L22" s="45">
        <f t="shared" ref="L22" si="0">SUM(L20:L21)</f>
        <v>208.09382100000002</v>
      </c>
      <c r="M22" s="151">
        <v>222.81</v>
      </c>
    </row>
    <row r="23" spans="2:15" ht="15.75" thickBot="1">
      <c r="B23" s="84"/>
      <c r="C23" s="85"/>
      <c r="D23" s="85"/>
      <c r="E23" s="85"/>
      <c r="F23" s="85"/>
      <c r="G23" s="85"/>
      <c r="H23" s="85"/>
      <c r="I23" s="85"/>
      <c r="J23" s="85"/>
      <c r="K23" s="85"/>
      <c r="L23" s="86"/>
      <c r="M23" s="148"/>
    </row>
    <row r="24" spans="2:15" ht="15.75" thickBot="1">
      <c r="B24" s="261" t="s">
        <v>87</v>
      </c>
      <c r="C24" s="262"/>
      <c r="D24" s="262"/>
      <c r="E24" s="262"/>
      <c r="F24" s="262"/>
      <c r="G24" s="262"/>
      <c r="H24" s="262"/>
      <c r="I24" s="262"/>
      <c r="J24" s="262"/>
      <c r="K24" s="262"/>
      <c r="L24" s="263"/>
    </row>
    <row r="25" spans="2:15">
      <c r="B25" s="14" t="s">
        <v>22</v>
      </c>
      <c r="C25" s="291" t="s">
        <v>7</v>
      </c>
      <c r="D25" s="292"/>
      <c r="E25" s="292"/>
      <c r="F25" s="292"/>
      <c r="G25" s="292"/>
      <c r="H25" s="292"/>
      <c r="I25" s="293"/>
      <c r="J25" s="41">
        <v>0</v>
      </c>
      <c r="K25" s="42" t="s">
        <v>8</v>
      </c>
      <c r="L25" s="44">
        <f>L11*$J$25/100</f>
        <v>0</v>
      </c>
      <c r="M25" s="44">
        <f>M11*$J$25/100</f>
        <v>0</v>
      </c>
    </row>
    <row r="26" spans="2:15">
      <c r="B26" s="14" t="s">
        <v>24</v>
      </c>
      <c r="C26" s="223" t="s">
        <v>90</v>
      </c>
      <c r="D26" s="224"/>
      <c r="E26" s="224"/>
      <c r="F26" s="224"/>
      <c r="G26" s="224"/>
      <c r="H26" s="224"/>
      <c r="I26" s="234"/>
      <c r="J26" s="41"/>
      <c r="K26" s="42"/>
      <c r="L26" s="44"/>
      <c r="M26" s="44"/>
    </row>
    <row r="27" spans="2:15">
      <c r="B27" s="14" t="s">
        <v>25</v>
      </c>
      <c r="C27" s="223" t="s">
        <v>91</v>
      </c>
      <c r="D27" s="224"/>
      <c r="E27" s="224"/>
      <c r="F27" s="224"/>
      <c r="G27" s="224"/>
      <c r="H27" s="224"/>
      <c r="I27" s="234"/>
      <c r="J27" s="41"/>
      <c r="K27" s="42"/>
      <c r="L27" s="44"/>
      <c r="M27" s="44"/>
    </row>
    <row r="28" spans="2:15">
      <c r="B28" s="1" t="s">
        <v>28</v>
      </c>
      <c r="C28" s="223" t="s">
        <v>92</v>
      </c>
      <c r="D28" s="224"/>
      <c r="E28" s="224"/>
      <c r="F28" s="224"/>
      <c r="G28" s="224"/>
      <c r="H28" s="224"/>
      <c r="I28" s="234"/>
      <c r="J28" s="2">
        <v>0</v>
      </c>
      <c r="K28" s="3" t="s">
        <v>8</v>
      </c>
      <c r="L28" s="38">
        <f>L11*$J$28/100</f>
        <v>0</v>
      </c>
      <c r="M28" s="38">
        <f>M11*$J$28/100</f>
        <v>0</v>
      </c>
    </row>
    <row r="29" spans="2:15">
      <c r="B29" s="1" t="s">
        <v>29</v>
      </c>
      <c r="C29" s="223" t="s">
        <v>9</v>
      </c>
      <c r="D29" s="224"/>
      <c r="E29" s="224"/>
      <c r="F29" s="224"/>
      <c r="G29" s="224"/>
      <c r="H29" s="224"/>
      <c r="I29" s="234"/>
      <c r="J29" s="2">
        <v>0</v>
      </c>
      <c r="K29" s="3" t="s">
        <v>8</v>
      </c>
      <c r="L29" s="38">
        <f>L11*$J$29/100</f>
        <v>0</v>
      </c>
      <c r="M29" s="38">
        <f>M11*$J$29/100</f>
        <v>0</v>
      </c>
    </row>
    <row r="30" spans="2:15">
      <c r="B30" s="1" t="s">
        <v>84</v>
      </c>
      <c r="C30" s="223" t="s">
        <v>12</v>
      </c>
      <c r="D30" s="224"/>
      <c r="E30" s="224"/>
      <c r="F30" s="224"/>
      <c r="G30" s="224"/>
      <c r="H30" s="224"/>
      <c r="I30" s="234"/>
      <c r="J30" s="2">
        <v>0</v>
      </c>
      <c r="K30" s="3" t="s">
        <v>8</v>
      </c>
      <c r="L30" s="38">
        <f>L11*$J$30/100</f>
        <v>0</v>
      </c>
      <c r="M30" s="38">
        <f>M11*$J$30/100</f>
        <v>0</v>
      </c>
    </row>
    <row r="31" spans="2:15">
      <c r="B31" s="1" t="s">
        <v>88</v>
      </c>
      <c r="C31" s="223" t="s">
        <v>10</v>
      </c>
      <c r="D31" s="224"/>
      <c r="E31" s="224"/>
      <c r="F31" s="224"/>
      <c r="G31" s="224"/>
      <c r="H31" s="224"/>
      <c r="I31" s="234"/>
      <c r="J31" s="2">
        <v>0</v>
      </c>
      <c r="K31" s="3" t="s">
        <v>8</v>
      </c>
      <c r="L31" s="38">
        <f>L11*$J$31/100</f>
        <v>0</v>
      </c>
      <c r="M31" s="38">
        <f>M11*$J$31/100</f>
        <v>0</v>
      </c>
    </row>
    <row r="32" spans="2:15">
      <c r="B32" s="1" t="s">
        <v>89</v>
      </c>
      <c r="C32" s="223" t="s">
        <v>11</v>
      </c>
      <c r="D32" s="224"/>
      <c r="E32" s="224"/>
      <c r="F32" s="224"/>
      <c r="G32" s="224"/>
      <c r="H32" s="224"/>
      <c r="I32" s="234"/>
      <c r="J32" s="2">
        <v>8</v>
      </c>
      <c r="K32" s="3" t="s">
        <v>8</v>
      </c>
      <c r="L32" s="38">
        <f>L17*$J$32/100</f>
        <v>147.19280000000001</v>
      </c>
      <c r="M32" s="38">
        <f>M17*$J$32/100</f>
        <v>369.76400000000001</v>
      </c>
    </row>
    <row r="33" spans="2:13">
      <c r="B33" s="240"/>
      <c r="C33" s="241"/>
      <c r="D33" s="241"/>
      <c r="E33" s="241"/>
      <c r="F33" s="241"/>
      <c r="G33" s="241"/>
      <c r="H33" s="241"/>
      <c r="I33" s="242"/>
      <c r="J33" s="9">
        <f>SUM(J25:J32)</f>
        <v>8</v>
      </c>
      <c r="K33" s="10" t="s">
        <v>8</v>
      </c>
      <c r="L33" s="38">
        <f>SUM(L25:L32)</f>
        <v>147.19280000000001</v>
      </c>
      <c r="M33" s="38">
        <f>SUM(M25:M32)</f>
        <v>369.76400000000001</v>
      </c>
    </row>
    <row r="34" spans="2:13">
      <c r="B34" s="243" t="s">
        <v>93</v>
      </c>
      <c r="C34" s="244"/>
      <c r="D34" s="244"/>
      <c r="E34" s="244"/>
      <c r="F34" s="244"/>
      <c r="G34" s="244"/>
      <c r="H34" s="244"/>
      <c r="I34" s="244"/>
      <c r="J34" s="244"/>
      <c r="K34" s="244"/>
      <c r="L34" s="17"/>
      <c r="M34" s="17"/>
    </row>
    <row r="35" spans="2:13">
      <c r="B35" s="14" t="s">
        <v>94</v>
      </c>
      <c r="C35" s="223" t="s">
        <v>95</v>
      </c>
      <c r="D35" s="224"/>
      <c r="E35" s="224"/>
      <c r="F35" s="224"/>
      <c r="G35" s="224"/>
      <c r="H35" s="224"/>
      <c r="I35" s="224"/>
      <c r="J35" s="224"/>
      <c r="K35" s="225"/>
      <c r="L35" s="24"/>
      <c r="M35" s="24"/>
    </row>
    <row r="36" spans="2:13">
      <c r="B36" s="1" t="s">
        <v>24</v>
      </c>
      <c r="C36" s="223" t="s">
        <v>96</v>
      </c>
      <c r="D36" s="224"/>
      <c r="E36" s="224"/>
      <c r="F36" s="224"/>
      <c r="G36" s="224"/>
      <c r="H36" s="224"/>
      <c r="I36" s="224"/>
      <c r="J36" s="224"/>
      <c r="K36" s="225"/>
      <c r="L36" s="11"/>
      <c r="M36" s="11"/>
    </row>
    <row r="37" spans="2:13">
      <c r="B37" s="1" t="s">
        <v>25</v>
      </c>
      <c r="C37" s="223" t="s">
        <v>97</v>
      </c>
      <c r="D37" s="224"/>
      <c r="E37" s="224"/>
      <c r="F37" s="224"/>
      <c r="G37" s="224"/>
      <c r="H37" s="224"/>
      <c r="I37" s="224"/>
      <c r="J37" s="224"/>
      <c r="K37" s="225"/>
      <c r="L37" s="11">
        <v>0</v>
      </c>
      <c r="M37" s="11">
        <v>0</v>
      </c>
    </row>
    <row r="38" spans="2:13">
      <c r="B38" s="1" t="s">
        <v>28</v>
      </c>
      <c r="C38" s="223" t="s">
        <v>139</v>
      </c>
      <c r="D38" s="224"/>
      <c r="E38" s="224"/>
      <c r="F38" s="224"/>
      <c r="G38" s="224"/>
      <c r="H38" s="224"/>
      <c r="I38" s="224"/>
      <c r="J38" s="224"/>
      <c r="K38" s="225"/>
      <c r="L38" s="11"/>
      <c r="M38" s="11"/>
    </row>
    <row r="39" spans="2:13">
      <c r="B39" s="1"/>
      <c r="C39" s="247" t="s">
        <v>99</v>
      </c>
      <c r="D39" s="248"/>
      <c r="E39" s="248"/>
      <c r="F39" s="248"/>
      <c r="G39" s="248"/>
      <c r="H39" s="248"/>
      <c r="I39" s="248"/>
      <c r="J39" s="248"/>
      <c r="K39" s="249"/>
      <c r="L39" s="11">
        <f>SUM(L35:L38)</f>
        <v>0</v>
      </c>
      <c r="M39" s="11">
        <f>SUM(M35:M38)</f>
        <v>0</v>
      </c>
    </row>
    <row r="40" spans="2:13">
      <c r="B40" s="111"/>
      <c r="C40" s="220" t="s">
        <v>100</v>
      </c>
      <c r="D40" s="221"/>
      <c r="E40" s="221"/>
      <c r="F40" s="221"/>
      <c r="G40" s="221"/>
      <c r="H40" s="221"/>
      <c r="I40" s="221"/>
      <c r="J40" s="221"/>
      <c r="K40" s="222"/>
      <c r="L40" s="112"/>
      <c r="M40" s="112"/>
    </row>
    <row r="41" spans="2:13">
      <c r="B41" s="1" t="s">
        <v>101</v>
      </c>
      <c r="C41" s="223" t="s">
        <v>104</v>
      </c>
      <c r="D41" s="224"/>
      <c r="E41" s="224"/>
      <c r="F41" s="224"/>
      <c r="G41" s="224"/>
      <c r="H41" s="224"/>
      <c r="I41" s="224"/>
      <c r="J41" s="224"/>
      <c r="K41" s="225"/>
      <c r="L41" s="11">
        <f>L22</f>
        <v>208.09382100000002</v>
      </c>
      <c r="M41" s="11">
        <f>M22</f>
        <v>222.81</v>
      </c>
    </row>
    <row r="42" spans="2:13">
      <c r="B42" s="1" t="s">
        <v>102</v>
      </c>
      <c r="C42" s="223" t="s">
        <v>105</v>
      </c>
      <c r="D42" s="224"/>
      <c r="E42" s="224"/>
      <c r="F42" s="224"/>
      <c r="G42" s="224"/>
      <c r="H42" s="224"/>
      <c r="I42" s="224"/>
      <c r="J42" s="224"/>
      <c r="K42" s="225"/>
      <c r="L42" s="11">
        <f>L33</f>
        <v>147.19280000000001</v>
      </c>
      <c r="M42" s="11">
        <f>M33</f>
        <v>369.76400000000001</v>
      </c>
    </row>
    <row r="43" spans="2:13">
      <c r="B43" s="1" t="s">
        <v>103</v>
      </c>
      <c r="C43" s="223" t="s">
        <v>106</v>
      </c>
      <c r="D43" s="224"/>
      <c r="E43" s="224"/>
      <c r="F43" s="224"/>
      <c r="G43" s="224"/>
      <c r="H43" s="224"/>
      <c r="I43" s="224"/>
      <c r="J43" s="224"/>
      <c r="K43" s="225"/>
      <c r="L43" s="11">
        <f>L39</f>
        <v>0</v>
      </c>
      <c r="M43" s="11">
        <f>M39</f>
        <v>0</v>
      </c>
    </row>
    <row r="44" spans="2:13">
      <c r="B44" s="226" t="s">
        <v>99</v>
      </c>
      <c r="C44" s="224"/>
      <c r="D44" s="224"/>
      <c r="E44" s="224"/>
      <c r="F44" s="224"/>
      <c r="G44" s="224"/>
      <c r="H44" s="224"/>
      <c r="I44" s="224"/>
      <c r="J44" s="224"/>
      <c r="K44" s="225"/>
      <c r="L44" s="22">
        <f>SUM(L35:L43)</f>
        <v>355.28662100000003</v>
      </c>
      <c r="M44" s="22">
        <f>SUM(M35:M43)</f>
        <v>592.57400000000007</v>
      </c>
    </row>
    <row r="45" spans="2:13">
      <c r="B45" s="235" t="s">
        <v>107</v>
      </c>
      <c r="C45" s="236"/>
      <c r="D45" s="236"/>
      <c r="E45" s="236"/>
      <c r="F45" s="236"/>
      <c r="G45" s="236"/>
      <c r="H45" s="236"/>
      <c r="I45" s="236"/>
      <c r="J45" s="236"/>
      <c r="K45" s="236"/>
      <c r="L45" s="237"/>
    </row>
    <row r="46" spans="2:13">
      <c r="B46" s="107">
        <v>3</v>
      </c>
      <c r="C46" s="108" t="s">
        <v>108</v>
      </c>
      <c r="D46" s="108"/>
      <c r="E46" s="108"/>
      <c r="F46" s="108"/>
      <c r="G46" s="108"/>
      <c r="H46" s="108"/>
      <c r="I46" s="108"/>
      <c r="J46" s="108"/>
      <c r="K46" s="108"/>
      <c r="L46" s="46"/>
      <c r="M46" s="46"/>
    </row>
    <row r="47" spans="2:13">
      <c r="B47" s="1" t="s">
        <v>22</v>
      </c>
      <c r="C47" s="228" t="s">
        <v>15</v>
      </c>
      <c r="D47" s="228"/>
      <c r="E47" s="228"/>
      <c r="F47" s="228"/>
      <c r="G47" s="228"/>
      <c r="H47" s="228"/>
      <c r="I47" s="228"/>
      <c r="J47" s="6">
        <v>0.42</v>
      </c>
      <c r="K47" s="5" t="s">
        <v>8</v>
      </c>
      <c r="L47" s="47">
        <f>L17*$J$47/100</f>
        <v>7.7276220000000002</v>
      </c>
      <c r="M47" s="47">
        <f>M17*$J$47/100</f>
        <v>19.412610000000001</v>
      </c>
    </row>
    <row r="48" spans="2:13">
      <c r="B48" s="1" t="s">
        <v>24</v>
      </c>
      <c r="C48" s="228" t="s">
        <v>16</v>
      </c>
      <c r="D48" s="228"/>
      <c r="E48" s="228"/>
      <c r="F48" s="228"/>
      <c r="G48" s="228"/>
      <c r="H48" s="228"/>
      <c r="I48" s="228"/>
      <c r="J48" s="6">
        <v>0.03</v>
      </c>
      <c r="K48" s="5" t="s">
        <v>8</v>
      </c>
      <c r="L48" s="47">
        <f>L47*0.08</f>
        <v>0.61820976000000005</v>
      </c>
      <c r="M48" s="47">
        <f>M47*0.08</f>
        <v>1.5530088000000002</v>
      </c>
    </row>
    <row r="49" spans="2:13">
      <c r="B49" s="1" t="s">
        <v>25</v>
      </c>
      <c r="C49" s="228" t="s">
        <v>17</v>
      </c>
      <c r="D49" s="228"/>
      <c r="E49" s="228"/>
      <c r="F49" s="228"/>
      <c r="G49" s="228"/>
      <c r="H49" s="228"/>
      <c r="I49" s="228"/>
      <c r="J49" s="6">
        <v>4.3499999999999996</v>
      </c>
      <c r="K49" s="5" t="s">
        <v>8</v>
      </c>
      <c r="L49" s="47">
        <f>L17*0.5*0.08*$J$49/100</f>
        <v>3.2014434000000001</v>
      </c>
      <c r="M49" s="47">
        <f>M17*0.5*0.08*$J$49/100</f>
        <v>8.0423669999999987</v>
      </c>
    </row>
    <row r="50" spans="2:13">
      <c r="B50" s="1" t="s">
        <v>28</v>
      </c>
      <c r="C50" s="228" t="s">
        <v>18</v>
      </c>
      <c r="D50" s="228"/>
      <c r="E50" s="228"/>
      <c r="F50" s="228"/>
      <c r="G50" s="228"/>
      <c r="H50" s="228"/>
      <c r="I50" s="228"/>
      <c r="J50" s="6">
        <v>1.94</v>
      </c>
      <c r="K50" s="5" t="s">
        <v>8</v>
      </c>
      <c r="L50" s="47">
        <f>L17*$J$50/100</f>
        <v>35.694254000000001</v>
      </c>
      <c r="M50" s="47">
        <f>M17*$J$50/100</f>
        <v>89.667770000000004</v>
      </c>
    </row>
    <row r="51" spans="2:13">
      <c r="B51" s="1" t="s">
        <v>29</v>
      </c>
      <c r="C51" s="239" t="s">
        <v>19</v>
      </c>
      <c r="D51" s="239"/>
      <c r="E51" s="239"/>
      <c r="F51" s="239"/>
      <c r="G51" s="239"/>
      <c r="H51" s="239"/>
      <c r="I51" s="239"/>
      <c r="J51" s="12">
        <v>0</v>
      </c>
      <c r="K51" s="5" t="s">
        <v>8</v>
      </c>
      <c r="L51" s="47">
        <f>L50*0.08</f>
        <v>2.8555403200000002</v>
      </c>
      <c r="M51" s="47">
        <f>M50*0.08</f>
        <v>7.1734216000000002</v>
      </c>
    </row>
    <row r="52" spans="2:13">
      <c r="B52" s="1" t="s">
        <v>84</v>
      </c>
      <c r="C52" s="228" t="s">
        <v>20</v>
      </c>
      <c r="D52" s="228"/>
      <c r="E52" s="228"/>
      <c r="F52" s="228"/>
      <c r="G52" s="228"/>
      <c r="H52" s="228"/>
      <c r="I52" s="228"/>
      <c r="J52" s="6">
        <v>0.65</v>
      </c>
      <c r="K52" s="5" t="s">
        <v>8</v>
      </c>
      <c r="L52" s="47">
        <f>L17*$J$52/100</f>
        <v>11.959415000000002</v>
      </c>
      <c r="M52" s="47">
        <f>M17*$J$52/100</f>
        <v>30.043325000000003</v>
      </c>
    </row>
    <row r="53" spans="2:13">
      <c r="B53" s="245" t="s">
        <v>109</v>
      </c>
      <c r="C53" s="246"/>
      <c r="D53" s="246"/>
      <c r="E53" s="246"/>
      <c r="F53" s="246"/>
      <c r="G53" s="246"/>
      <c r="H53" s="246"/>
      <c r="I53" s="246"/>
      <c r="J53" s="7">
        <f>SUM(J47:J52)</f>
        <v>7.3900000000000006</v>
      </c>
      <c r="K53" s="52" t="s">
        <v>8</v>
      </c>
      <c r="L53" s="40">
        <f>SUM(L47:L52)</f>
        <v>62.056484480000002</v>
      </c>
      <c r="M53" s="40">
        <f>SUM(M47:M52)</f>
        <v>155.89250240000001</v>
      </c>
    </row>
    <row r="54" spans="2:13">
      <c r="B54" s="235" t="s">
        <v>110</v>
      </c>
      <c r="C54" s="236"/>
      <c r="D54" s="236"/>
      <c r="E54" s="236"/>
      <c r="F54" s="236"/>
      <c r="G54" s="236"/>
      <c r="H54" s="236"/>
      <c r="I54" s="236"/>
      <c r="J54" s="236"/>
      <c r="K54" s="236"/>
      <c r="L54" s="238"/>
    </row>
    <row r="55" spans="2:13">
      <c r="B55" s="109"/>
      <c r="C55" s="230" t="s">
        <v>116</v>
      </c>
      <c r="D55" s="230"/>
      <c r="E55" s="230"/>
      <c r="F55" s="230"/>
      <c r="G55" s="230"/>
      <c r="H55" s="230"/>
      <c r="I55" s="230"/>
      <c r="J55" s="110"/>
      <c r="K55" s="110"/>
      <c r="L55" s="110"/>
      <c r="M55" s="147"/>
    </row>
    <row r="56" spans="2:13">
      <c r="B56" s="1" t="s">
        <v>22</v>
      </c>
      <c r="C56" s="228" t="s">
        <v>111</v>
      </c>
      <c r="D56" s="228"/>
      <c r="E56" s="228"/>
      <c r="F56" s="228"/>
      <c r="G56" s="228"/>
      <c r="H56" s="228"/>
      <c r="I56" s="229"/>
      <c r="J56" s="6">
        <v>8.33</v>
      </c>
      <c r="K56" s="5" t="s">
        <v>8</v>
      </c>
      <c r="L56" s="47">
        <f>L17*$J$56/100</f>
        <v>153.26450299999999</v>
      </c>
      <c r="M56" s="47">
        <f>M17*$J$56/100</f>
        <v>385.01676500000002</v>
      </c>
    </row>
    <row r="57" spans="2:13">
      <c r="B57" s="1" t="s">
        <v>24</v>
      </c>
      <c r="C57" s="228" t="s">
        <v>112</v>
      </c>
      <c r="D57" s="228"/>
      <c r="E57" s="228"/>
      <c r="F57" s="228"/>
      <c r="G57" s="228"/>
      <c r="H57" s="228"/>
      <c r="I57" s="229"/>
      <c r="J57" s="6">
        <v>7.0000000000000007E-2</v>
      </c>
      <c r="K57" s="5" t="s">
        <v>8</v>
      </c>
      <c r="L57" s="47">
        <f>L17*$J$57/100</f>
        <v>1.2879370000000003</v>
      </c>
      <c r="M57" s="47">
        <f>M17*$J$57/100</f>
        <v>3.2354350000000007</v>
      </c>
    </row>
    <row r="58" spans="2:13">
      <c r="B58" s="1" t="s">
        <v>25</v>
      </c>
      <c r="C58" s="228" t="s">
        <v>113</v>
      </c>
      <c r="D58" s="228"/>
      <c r="E58" s="228"/>
      <c r="F58" s="228"/>
      <c r="G58" s="228"/>
      <c r="H58" s="228"/>
      <c r="I58" s="229"/>
      <c r="J58" s="6">
        <v>7.0000000000000007E-2</v>
      </c>
      <c r="K58" s="5" t="s">
        <v>8</v>
      </c>
      <c r="L58" s="47">
        <f>L17*$J$58/100</f>
        <v>1.2879370000000003</v>
      </c>
      <c r="M58" s="47">
        <f>M17*$J$58/100</f>
        <v>3.2354350000000007</v>
      </c>
    </row>
    <row r="59" spans="2:13">
      <c r="B59" s="1" t="s">
        <v>28</v>
      </c>
      <c r="C59" s="231" t="s">
        <v>114</v>
      </c>
      <c r="D59" s="232"/>
      <c r="E59" s="232"/>
      <c r="F59" s="232"/>
      <c r="G59" s="232"/>
      <c r="H59" s="232"/>
      <c r="I59" s="233"/>
      <c r="J59" s="146">
        <v>0.41</v>
      </c>
      <c r="K59" s="5" t="s">
        <v>8</v>
      </c>
      <c r="L59" s="47">
        <f>L17*$J$59/100</f>
        <v>7.5436310000000004</v>
      </c>
      <c r="M59" s="47">
        <f>M17*$J$59/100</f>
        <v>18.950405</v>
      </c>
    </row>
    <row r="60" spans="2:13">
      <c r="B60" s="1" t="s">
        <v>29</v>
      </c>
      <c r="C60" s="228" t="s">
        <v>115</v>
      </c>
      <c r="D60" s="228"/>
      <c r="E60" s="228"/>
      <c r="F60" s="228"/>
      <c r="G60" s="228"/>
      <c r="H60" s="228"/>
      <c r="I60" s="229"/>
      <c r="J60" s="146"/>
      <c r="K60" s="5"/>
      <c r="L60" s="47"/>
      <c r="M60" s="47"/>
    </row>
    <row r="61" spans="2:13">
      <c r="B61" s="1" t="s">
        <v>84</v>
      </c>
      <c r="C61" s="228" t="s">
        <v>166</v>
      </c>
      <c r="D61" s="228"/>
      <c r="E61" s="228"/>
      <c r="F61" s="228"/>
      <c r="G61" s="228"/>
      <c r="H61" s="228"/>
      <c r="I61" s="229"/>
      <c r="J61" s="116">
        <v>0.41</v>
      </c>
      <c r="K61" s="5" t="s">
        <v>8</v>
      </c>
      <c r="L61" s="47">
        <f>L11*$J$61/100</f>
        <v>5.8916999999999993</v>
      </c>
      <c r="M61" s="47">
        <f>M11*$J$61/100</f>
        <v>16.0105</v>
      </c>
    </row>
    <row r="62" spans="2:13">
      <c r="B62" s="227" t="s">
        <v>99</v>
      </c>
      <c r="C62" s="228"/>
      <c r="D62" s="228"/>
      <c r="E62" s="228"/>
      <c r="F62" s="228"/>
      <c r="G62" s="228"/>
      <c r="H62" s="228"/>
      <c r="I62" s="229"/>
      <c r="J62" s="6"/>
      <c r="K62" s="5" t="s">
        <v>8</v>
      </c>
      <c r="L62" s="47">
        <f>SUM(L56:L61)</f>
        <v>169.27570799999998</v>
      </c>
      <c r="M62" s="47">
        <f>SUM(M56:M61)</f>
        <v>426.44853999999998</v>
      </c>
    </row>
    <row r="63" spans="2:13">
      <c r="B63" s="109"/>
      <c r="C63" s="230" t="s">
        <v>117</v>
      </c>
      <c r="D63" s="230"/>
      <c r="E63" s="230"/>
      <c r="F63" s="230"/>
      <c r="G63" s="230"/>
      <c r="H63" s="230"/>
      <c r="I63" s="230"/>
      <c r="J63" s="110"/>
      <c r="K63" s="110"/>
      <c r="L63" s="110"/>
      <c r="M63" s="147"/>
    </row>
    <row r="64" spans="2:13">
      <c r="B64" s="1" t="s">
        <v>22</v>
      </c>
      <c r="C64" s="228" t="s">
        <v>118</v>
      </c>
      <c r="D64" s="228"/>
      <c r="E64" s="228"/>
      <c r="F64" s="228"/>
      <c r="G64" s="228"/>
      <c r="H64" s="228"/>
      <c r="I64" s="229"/>
      <c r="J64" s="6"/>
      <c r="K64" s="5" t="s">
        <v>8</v>
      </c>
      <c r="L64" s="47">
        <f>(L17/180)*1.5</f>
        <v>15.332583333333334</v>
      </c>
      <c r="M64" s="47">
        <f>(M17/180)*1.5</f>
        <v>38.517083333333332</v>
      </c>
    </row>
    <row r="65" spans="2:15">
      <c r="B65" s="111"/>
      <c r="C65" s="220" t="s">
        <v>119</v>
      </c>
      <c r="D65" s="221"/>
      <c r="E65" s="221"/>
      <c r="F65" s="221"/>
      <c r="G65" s="221"/>
      <c r="H65" s="221"/>
      <c r="I65" s="221"/>
      <c r="J65" s="221"/>
      <c r="K65" s="222"/>
      <c r="L65" s="112"/>
      <c r="M65" s="112"/>
    </row>
    <row r="66" spans="2:15">
      <c r="B66" s="1" t="s">
        <v>120</v>
      </c>
      <c r="C66" s="223" t="s">
        <v>122</v>
      </c>
      <c r="D66" s="224"/>
      <c r="E66" s="224"/>
      <c r="F66" s="224"/>
      <c r="G66" s="224"/>
      <c r="H66" s="224"/>
      <c r="I66" s="224"/>
      <c r="J66" s="224"/>
      <c r="K66" s="225"/>
      <c r="L66" s="136">
        <f>L62</f>
        <v>169.27570799999998</v>
      </c>
      <c r="M66" s="136">
        <f>M62</f>
        <v>426.44853999999998</v>
      </c>
    </row>
    <row r="67" spans="2:15">
      <c r="B67" s="1" t="s">
        <v>121</v>
      </c>
      <c r="C67" s="223" t="s">
        <v>123</v>
      </c>
      <c r="D67" s="224"/>
      <c r="E67" s="224"/>
      <c r="F67" s="224"/>
      <c r="G67" s="224"/>
      <c r="H67" s="224"/>
      <c r="I67" s="224"/>
      <c r="J67" s="224"/>
      <c r="K67" s="225"/>
      <c r="L67" s="136">
        <f>L64</f>
        <v>15.332583333333334</v>
      </c>
      <c r="M67" s="136">
        <f>M64</f>
        <v>38.517083333333332</v>
      </c>
    </row>
    <row r="68" spans="2:15">
      <c r="B68" s="226" t="s">
        <v>99</v>
      </c>
      <c r="C68" s="224"/>
      <c r="D68" s="224"/>
      <c r="E68" s="224"/>
      <c r="F68" s="224"/>
      <c r="G68" s="224"/>
      <c r="H68" s="224"/>
      <c r="I68" s="224"/>
      <c r="J68" s="224"/>
      <c r="K68" s="225"/>
      <c r="L68" s="22"/>
      <c r="M68" s="22"/>
    </row>
    <row r="69" spans="2:15">
      <c r="B69" s="235" t="s">
        <v>124</v>
      </c>
      <c r="C69" s="236"/>
      <c r="D69" s="236"/>
      <c r="E69" s="236"/>
      <c r="F69" s="236"/>
      <c r="G69" s="236"/>
      <c r="H69" s="236"/>
      <c r="I69" s="236"/>
      <c r="J69" s="236"/>
      <c r="K69" s="236"/>
      <c r="L69" s="238"/>
    </row>
    <row r="70" spans="2:15">
      <c r="B70" s="109">
        <v>5</v>
      </c>
      <c r="C70" s="230" t="s">
        <v>125</v>
      </c>
      <c r="D70" s="230"/>
      <c r="E70" s="230"/>
      <c r="F70" s="230"/>
      <c r="G70" s="230"/>
      <c r="H70" s="230"/>
      <c r="I70" s="230"/>
      <c r="J70" s="110"/>
      <c r="K70" s="110"/>
      <c r="L70" s="110"/>
      <c r="M70" s="147"/>
    </row>
    <row r="71" spans="2:15">
      <c r="B71" s="1" t="s">
        <v>22</v>
      </c>
      <c r="C71" s="300" t="s">
        <v>126</v>
      </c>
      <c r="D71" s="241"/>
      <c r="E71" s="241"/>
      <c r="F71" s="241"/>
      <c r="G71" s="241"/>
      <c r="H71" s="241"/>
      <c r="I71" s="241"/>
      <c r="J71" s="241"/>
      <c r="K71" s="242"/>
      <c r="L71" s="115">
        <v>756.88</v>
      </c>
      <c r="M71" s="115">
        <v>756.88</v>
      </c>
      <c r="N71" s="143"/>
      <c r="O71" s="143"/>
    </row>
    <row r="72" spans="2:15">
      <c r="B72" s="8" t="s">
        <v>24</v>
      </c>
      <c r="C72" s="301" t="s">
        <v>98</v>
      </c>
      <c r="D72" s="302"/>
      <c r="E72" s="302"/>
      <c r="F72" s="302"/>
      <c r="G72" s="302"/>
      <c r="H72" s="302"/>
      <c r="I72" s="302"/>
      <c r="J72" s="302"/>
      <c r="K72" s="303"/>
      <c r="L72" s="144"/>
      <c r="M72" s="144"/>
    </row>
    <row r="73" spans="2:15" ht="15.75" thickBot="1">
      <c r="B73" s="294" t="s">
        <v>99</v>
      </c>
      <c r="C73" s="294"/>
      <c r="D73" s="294"/>
      <c r="E73" s="294"/>
      <c r="F73" s="294"/>
      <c r="G73" s="294"/>
      <c r="H73" s="294"/>
      <c r="I73" s="294"/>
      <c r="J73" s="294"/>
      <c r="K73" s="294"/>
      <c r="L73" s="117">
        <f>SUM(L71:L72)</f>
        <v>756.88</v>
      </c>
      <c r="M73" s="117">
        <f>SUM(M71:M72)</f>
        <v>756.88</v>
      </c>
    </row>
    <row r="74" spans="2:15" ht="15" customHeight="1" thickBot="1">
      <c r="B74" s="258" t="s">
        <v>127</v>
      </c>
      <c r="C74" s="259"/>
      <c r="D74" s="259"/>
      <c r="E74" s="259"/>
      <c r="F74" s="259"/>
      <c r="G74" s="259"/>
      <c r="H74" s="259"/>
      <c r="I74" s="259"/>
      <c r="J74" s="259"/>
      <c r="K74" s="259"/>
      <c r="L74" s="260"/>
    </row>
    <row r="75" spans="2:15">
      <c r="B75" s="113">
        <v>6</v>
      </c>
      <c r="C75" s="295" t="s">
        <v>128</v>
      </c>
      <c r="D75" s="295"/>
      <c r="E75" s="295"/>
      <c r="F75" s="295"/>
      <c r="G75" s="295"/>
      <c r="H75" s="295"/>
      <c r="I75" s="295"/>
      <c r="J75" s="295" t="s">
        <v>130</v>
      </c>
      <c r="K75" s="296"/>
      <c r="L75" s="43" t="s">
        <v>21</v>
      </c>
      <c r="M75" s="43">
        <f>M74</f>
        <v>0</v>
      </c>
    </row>
    <row r="76" spans="2:15" ht="15" customHeight="1">
      <c r="B76" s="67" t="s">
        <v>22</v>
      </c>
      <c r="C76" s="217" t="s">
        <v>23</v>
      </c>
      <c r="D76" s="218"/>
      <c r="E76" s="218"/>
      <c r="F76" s="218"/>
      <c r="G76" s="218"/>
      <c r="H76" s="218"/>
      <c r="I76" s="219"/>
      <c r="J76" s="68"/>
      <c r="K76" s="69" t="s">
        <v>8</v>
      </c>
      <c r="L76" s="70"/>
      <c r="M76" s="70"/>
    </row>
    <row r="77" spans="2:15">
      <c r="B77" s="67" t="s">
        <v>24</v>
      </c>
      <c r="C77" s="217" t="s">
        <v>129</v>
      </c>
      <c r="D77" s="218"/>
      <c r="E77" s="218"/>
      <c r="F77" s="218"/>
      <c r="G77" s="218"/>
      <c r="H77" s="218"/>
      <c r="I77" s="219"/>
      <c r="J77" s="114">
        <v>10</v>
      </c>
      <c r="K77" s="69" t="s">
        <v>8</v>
      </c>
      <c r="L77" s="127">
        <f>L95*J77%</f>
        <v>431.31393317297307</v>
      </c>
      <c r="M77" s="127">
        <f>M95*J77%</f>
        <v>849.29006789189191</v>
      </c>
    </row>
    <row r="78" spans="2:15" ht="15" customHeight="1">
      <c r="B78" s="67" t="s">
        <v>25</v>
      </c>
      <c r="C78" s="217" t="s">
        <v>131</v>
      </c>
      <c r="D78" s="218"/>
      <c r="E78" s="218"/>
      <c r="F78" s="218"/>
      <c r="G78" s="218"/>
      <c r="H78" s="218"/>
      <c r="I78" s="219"/>
      <c r="J78" s="68"/>
      <c r="K78" s="73" t="s">
        <v>8</v>
      </c>
      <c r="L78" s="128"/>
      <c r="M78" s="128"/>
    </row>
    <row r="79" spans="2:15" ht="15" customHeight="1">
      <c r="B79" s="67"/>
      <c r="C79" s="217" t="s">
        <v>177</v>
      </c>
      <c r="D79" s="218"/>
      <c r="E79" s="218"/>
      <c r="F79" s="218"/>
      <c r="G79" s="218"/>
      <c r="H79" s="218"/>
      <c r="I79" s="219"/>
      <c r="J79" s="68">
        <v>16</v>
      </c>
      <c r="K79" s="73" t="s">
        <v>8</v>
      </c>
      <c r="L79" s="129">
        <f>L95*J79%</f>
        <v>690.10229307675695</v>
      </c>
      <c r="M79" s="152">
        <f>M95*J79%</f>
        <v>1358.864108627027</v>
      </c>
    </row>
    <row r="80" spans="2:15" ht="15" customHeight="1">
      <c r="B80" s="67"/>
      <c r="C80" s="217"/>
      <c r="D80" s="218"/>
      <c r="E80" s="218"/>
      <c r="F80" s="218"/>
      <c r="G80" s="218"/>
      <c r="H80" s="218"/>
      <c r="I80" s="219"/>
      <c r="J80" s="68"/>
      <c r="K80" s="73" t="s">
        <v>8</v>
      </c>
      <c r="L80" s="129"/>
      <c r="M80" s="129"/>
    </row>
    <row r="81" spans="2:13" ht="15" customHeight="1">
      <c r="B81" s="67"/>
      <c r="C81" s="217"/>
      <c r="D81" s="218"/>
      <c r="E81" s="218"/>
      <c r="F81" s="218"/>
      <c r="G81" s="218"/>
      <c r="H81" s="218"/>
      <c r="I81" s="219"/>
      <c r="J81" s="68"/>
      <c r="K81" s="73" t="s">
        <v>8</v>
      </c>
      <c r="L81" s="72"/>
      <c r="M81" s="72"/>
    </row>
    <row r="82" spans="2:13">
      <c r="B82" s="122"/>
      <c r="C82" s="304"/>
      <c r="D82" s="305"/>
      <c r="E82" s="305"/>
      <c r="F82" s="305"/>
      <c r="G82" s="305"/>
      <c r="H82" s="305"/>
      <c r="I82" s="306"/>
      <c r="J82" s="123"/>
      <c r="K82" s="74"/>
      <c r="L82" s="124"/>
      <c r="M82" s="124"/>
    </row>
    <row r="83" spans="2:13" ht="14.25" customHeight="1">
      <c r="B83" s="307" t="s">
        <v>26</v>
      </c>
      <c r="C83" s="307"/>
      <c r="D83" s="307"/>
      <c r="E83" s="307"/>
      <c r="F83" s="307"/>
      <c r="G83" s="307"/>
      <c r="H83" s="307"/>
      <c r="I83" s="307"/>
      <c r="J83" s="125"/>
      <c r="K83" s="69" t="s">
        <v>8</v>
      </c>
      <c r="L83" s="128">
        <f>SUM(L77:L82)</f>
        <v>1121.41622624973</v>
      </c>
      <c r="M83" s="128">
        <f>SUM(M77:M82)</f>
        <v>2208.154176518919</v>
      </c>
    </row>
    <row r="84" spans="2:13" ht="16.149999999999999" customHeight="1">
      <c r="B84" s="118"/>
      <c r="C84" s="119"/>
      <c r="D84" s="119"/>
      <c r="E84" s="119"/>
      <c r="F84" s="119"/>
      <c r="G84" s="119"/>
      <c r="H84" s="119"/>
      <c r="I84" s="126">
        <f>J79+J77</f>
        <v>26</v>
      </c>
      <c r="J84" s="130">
        <f>(100-I84)/100</f>
        <v>0.74</v>
      </c>
      <c r="K84" s="121"/>
      <c r="L84" s="55"/>
      <c r="M84" s="55"/>
    </row>
    <row r="85" spans="2:13">
      <c r="B85" s="118"/>
      <c r="C85" s="119"/>
      <c r="D85" s="119"/>
      <c r="E85" s="119"/>
      <c r="F85" s="119"/>
      <c r="G85" s="119"/>
      <c r="H85" s="119"/>
      <c r="I85" s="119"/>
      <c r="J85" s="120"/>
      <c r="K85" s="121"/>
      <c r="L85" s="55"/>
      <c r="M85" s="55"/>
    </row>
    <row r="86" spans="2:13" ht="15" customHeight="1">
      <c r="B86" s="311" t="s">
        <v>132</v>
      </c>
      <c r="C86" s="311"/>
      <c r="D86" s="311"/>
      <c r="E86" s="311"/>
      <c r="F86" s="311"/>
      <c r="G86" s="311"/>
      <c r="H86" s="311"/>
      <c r="I86" s="311"/>
      <c r="J86" s="311"/>
      <c r="K86" s="311"/>
      <c r="L86" s="311"/>
    </row>
    <row r="87" spans="2:13">
      <c r="B87" s="308"/>
      <c r="C87" s="309"/>
      <c r="D87" s="309"/>
      <c r="E87" s="309"/>
      <c r="F87" s="309"/>
      <c r="G87" s="309"/>
      <c r="H87" s="309"/>
      <c r="I87" s="309"/>
      <c r="J87" s="309"/>
      <c r="K87" s="310"/>
      <c r="L87" s="75" t="s">
        <v>21</v>
      </c>
      <c r="M87" s="75" t="s">
        <v>21</v>
      </c>
    </row>
    <row r="88" spans="2:13">
      <c r="B88" s="67" t="s">
        <v>22</v>
      </c>
      <c r="C88" s="215" t="s">
        <v>27</v>
      </c>
      <c r="D88" s="215"/>
      <c r="E88" s="215"/>
      <c r="F88" s="215"/>
      <c r="G88" s="215"/>
      <c r="H88" s="215"/>
      <c r="I88" s="215"/>
      <c r="J88" s="215"/>
      <c r="K88" s="215"/>
      <c r="L88" s="76">
        <f>L17</f>
        <v>1839.91</v>
      </c>
      <c r="M88" s="76">
        <f>M17</f>
        <v>4622.05</v>
      </c>
    </row>
    <row r="89" spans="2:13">
      <c r="B89" s="67" t="s">
        <v>24</v>
      </c>
      <c r="C89" s="215" t="s">
        <v>133</v>
      </c>
      <c r="D89" s="215"/>
      <c r="E89" s="215"/>
      <c r="F89" s="215"/>
      <c r="G89" s="215"/>
      <c r="H89" s="215"/>
      <c r="I89" s="215"/>
      <c r="J89" s="215"/>
      <c r="K89" s="215"/>
      <c r="L89" s="76">
        <f>L44</f>
        <v>355.28662100000003</v>
      </c>
      <c r="M89" s="76">
        <f>M44</f>
        <v>592.57400000000007</v>
      </c>
    </row>
    <row r="90" spans="2:13">
      <c r="B90" s="67" t="s">
        <v>25</v>
      </c>
      <c r="C90" s="215" t="s">
        <v>134</v>
      </c>
      <c r="D90" s="215"/>
      <c r="E90" s="215"/>
      <c r="F90" s="215"/>
      <c r="G90" s="215"/>
      <c r="H90" s="215"/>
      <c r="I90" s="215"/>
      <c r="J90" s="215"/>
      <c r="K90" s="215"/>
      <c r="L90" s="76">
        <f>L53</f>
        <v>62.056484480000002</v>
      </c>
      <c r="M90" s="76">
        <f>M53</f>
        <v>155.89250240000001</v>
      </c>
    </row>
    <row r="91" spans="2:13">
      <c r="B91" s="67" t="s">
        <v>28</v>
      </c>
      <c r="C91" s="215" t="s">
        <v>135</v>
      </c>
      <c r="D91" s="215"/>
      <c r="E91" s="215"/>
      <c r="F91" s="215"/>
      <c r="G91" s="215"/>
      <c r="H91" s="215"/>
      <c r="I91" s="215"/>
      <c r="J91" s="215"/>
      <c r="K91" s="215"/>
      <c r="L91" s="76">
        <v>177.59</v>
      </c>
      <c r="M91" s="76">
        <v>157.35</v>
      </c>
    </row>
    <row r="92" spans="2:13">
      <c r="B92" s="67" t="s">
        <v>29</v>
      </c>
      <c r="C92" s="297" t="s">
        <v>136</v>
      </c>
      <c r="D92" s="298"/>
      <c r="E92" s="298"/>
      <c r="F92" s="298"/>
      <c r="G92" s="298"/>
      <c r="H92" s="298"/>
      <c r="I92" s="298"/>
      <c r="J92" s="298"/>
      <c r="K92" s="299"/>
      <c r="L92" s="115">
        <v>756.88</v>
      </c>
      <c r="M92" s="115">
        <v>756.88</v>
      </c>
    </row>
    <row r="93" spans="2:13">
      <c r="B93" s="67"/>
      <c r="C93" s="216" t="s">
        <v>137</v>
      </c>
      <c r="D93" s="216"/>
      <c r="E93" s="216"/>
      <c r="F93" s="216"/>
      <c r="G93" s="216"/>
      <c r="H93" s="216"/>
      <c r="I93" s="216"/>
      <c r="J93" s="216"/>
      <c r="K93" s="216"/>
      <c r="L93" s="77">
        <f>SUM(L88:L92)</f>
        <v>3191.7231054800004</v>
      </c>
      <c r="M93" s="77">
        <f>SUM(M88:M92)</f>
        <v>6284.7465024000003</v>
      </c>
    </row>
    <row r="94" spans="2:13">
      <c r="B94" s="67" t="s">
        <v>29</v>
      </c>
      <c r="C94" s="215" t="s">
        <v>30</v>
      </c>
      <c r="D94" s="215"/>
      <c r="E94" s="215"/>
      <c r="F94" s="215"/>
      <c r="G94" s="215"/>
      <c r="H94" s="215"/>
      <c r="I94" s="215"/>
      <c r="J94" s="215"/>
      <c r="K94" s="215"/>
      <c r="L94" s="128">
        <f>L83</f>
        <v>1121.41622624973</v>
      </c>
      <c r="M94" s="128">
        <f>M83</f>
        <v>2208.154176518919</v>
      </c>
    </row>
    <row r="95" spans="2:13" ht="15.75" thickBot="1">
      <c r="B95" s="212" t="s">
        <v>48</v>
      </c>
      <c r="C95" s="213"/>
      <c r="D95" s="213"/>
      <c r="E95" s="213"/>
      <c r="F95" s="213"/>
      <c r="G95" s="213"/>
      <c r="H95" s="213"/>
      <c r="I95" s="213"/>
      <c r="J95" s="213"/>
      <c r="K95" s="214"/>
      <c r="L95" s="78">
        <f>L93/J84</f>
        <v>4313.1393317297307</v>
      </c>
      <c r="M95" s="78">
        <f>M93/J84</f>
        <v>8492.9006789189189</v>
      </c>
    </row>
    <row r="96" spans="2:13" ht="15.75" thickBot="1">
      <c r="B96" s="250" t="s">
        <v>138</v>
      </c>
      <c r="C96" s="251"/>
      <c r="D96" s="251"/>
      <c r="E96" s="251"/>
      <c r="F96" s="251"/>
      <c r="G96" s="251"/>
      <c r="H96" s="251"/>
      <c r="I96" s="251"/>
      <c r="J96" s="251"/>
      <c r="K96" s="252"/>
      <c r="L96" s="39">
        <f>L93+L94</f>
        <v>4313.1393317297307</v>
      </c>
      <c r="M96" s="39">
        <f>M93+M94</f>
        <v>8492.9006789189189</v>
      </c>
    </row>
    <row r="98" spans="12:13">
      <c r="L98" s="66"/>
      <c r="M98" s="66"/>
    </row>
  </sheetData>
  <mergeCells count="96">
    <mergeCell ref="B6:F6"/>
    <mergeCell ref="G6:K6"/>
    <mergeCell ref="B1:L2"/>
    <mergeCell ref="B3:L3"/>
    <mergeCell ref="B4:K4"/>
    <mergeCell ref="B5:F5"/>
    <mergeCell ref="G5:K5"/>
    <mergeCell ref="C16:K16"/>
    <mergeCell ref="B7:F7"/>
    <mergeCell ref="G7:L7"/>
    <mergeCell ref="B8:F8"/>
    <mergeCell ref="G8:K8"/>
    <mergeCell ref="B9:L9"/>
    <mergeCell ref="C10:K10"/>
    <mergeCell ref="C11:K11"/>
    <mergeCell ref="C12:K12"/>
    <mergeCell ref="C13:K13"/>
    <mergeCell ref="C14:K14"/>
    <mergeCell ref="C15:K15"/>
    <mergeCell ref="C29:I29"/>
    <mergeCell ref="B17:K17"/>
    <mergeCell ref="B18:L18"/>
    <mergeCell ref="B19:K19"/>
    <mergeCell ref="C20:I20"/>
    <mergeCell ref="C21:I21"/>
    <mergeCell ref="B22:I22"/>
    <mergeCell ref="B24:L24"/>
    <mergeCell ref="C25:I25"/>
    <mergeCell ref="C26:I26"/>
    <mergeCell ref="C27:I27"/>
    <mergeCell ref="C28:I28"/>
    <mergeCell ref="C41:K41"/>
    <mergeCell ref="C30:I30"/>
    <mergeCell ref="C31:I31"/>
    <mergeCell ref="C32:I32"/>
    <mergeCell ref="B33:I33"/>
    <mergeCell ref="B34:K34"/>
    <mergeCell ref="C35:K35"/>
    <mergeCell ref="C36:K36"/>
    <mergeCell ref="C37:K37"/>
    <mergeCell ref="C38:K38"/>
    <mergeCell ref="C39:K39"/>
    <mergeCell ref="C40:K40"/>
    <mergeCell ref="B54:L54"/>
    <mergeCell ref="C42:K42"/>
    <mergeCell ref="C43:K43"/>
    <mergeCell ref="B44:K44"/>
    <mergeCell ref="B45:L45"/>
    <mergeCell ref="C47:I47"/>
    <mergeCell ref="C48:I48"/>
    <mergeCell ref="C49:I49"/>
    <mergeCell ref="C50:I50"/>
    <mergeCell ref="C51:I51"/>
    <mergeCell ref="C52:I52"/>
    <mergeCell ref="B53:I53"/>
    <mergeCell ref="C66:K66"/>
    <mergeCell ref="C55:I55"/>
    <mergeCell ref="C56:I56"/>
    <mergeCell ref="C57:I57"/>
    <mergeCell ref="C58:I58"/>
    <mergeCell ref="C59:I59"/>
    <mergeCell ref="C60:I60"/>
    <mergeCell ref="C61:I61"/>
    <mergeCell ref="B62:I62"/>
    <mergeCell ref="C63:I63"/>
    <mergeCell ref="C64:I64"/>
    <mergeCell ref="C65:K65"/>
    <mergeCell ref="C77:I77"/>
    <mergeCell ref="C67:K67"/>
    <mergeCell ref="B68:K68"/>
    <mergeCell ref="B69:L69"/>
    <mergeCell ref="C70:I70"/>
    <mergeCell ref="C71:K71"/>
    <mergeCell ref="C72:K72"/>
    <mergeCell ref="B73:K73"/>
    <mergeCell ref="B74:L74"/>
    <mergeCell ref="C75:I75"/>
    <mergeCell ref="J75:K75"/>
    <mergeCell ref="C76:I76"/>
    <mergeCell ref="C91:K91"/>
    <mergeCell ref="C78:I78"/>
    <mergeCell ref="C79:I79"/>
    <mergeCell ref="C80:I80"/>
    <mergeCell ref="C81:I81"/>
    <mergeCell ref="C82:I82"/>
    <mergeCell ref="B83:I83"/>
    <mergeCell ref="B86:L86"/>
    <mergeCell ref="B87:K87"/>
    <mergeCell ref="C88:K88"/>
    <mergeCell ref="C89:K89"/>
    <mergeCell ref="C90:K90"/>
    <mergeCell ref="C92:K92"/>
    <mergeCell ref="C93:K93"/>
    <mergeCell ref="C94:K94"/>
    <mergeCell ref="B95:K95"/>
    <mergeCell ref="B96:K96"/>
  </mergeCell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D8" sqref="D8"/>
    </sheetView>
  </sheetViews>
  <sheetFormatPr defaultRowHeight="15"/>
  <cols>
    <col min="1" max="1" width="31.140625" customWidth="1"/>
    <col min="2" max="2" width="25.85546875" customWidth="1"/>
    <col min="3" max="3" width="24" customWidth="1"/>
    <col min="4" max="4" width="19.28515625" customWidth="1"/>
  </cols>
  <sheetData>
    <row r="1" spans="1:4">
      <c r="A1" s="312" t="s">
        <v>144</v>
      </c>
      <c r="B1" s="312"/>
      <c r="C1" s="312"/>
      <c r="D1" s="312"/>
    </row>
    <row r="2" spans="1:4">
      <c r="A2" s="312"/>
      <c r="B2" s="312"/>
      <c r="C2" s="312"/>
      <c r="D2" s="312"/>
    </row>
    <row r="3" spans="1:4" ht="30">
      <c r="A3" s="131" t="s">
        <v>140</v>
      </c>
      <c r="B3" s="131" t="s">
        <v>141</v>
      </c>
      <c r="C3" s="132" t="s">
        <v>142</v>
      </c>
      <c r="D3" s="133" t="s">
        <v>143</v>
      </c>
    </row>
    <row r="4" spans="1:4">
      <c r="A4" s="131" t="s">
        <v>145</v>
      </c>
      <c r="B4" s="131">
        <v>2</v>
      </c>
      <c r="C4" s="134">
        <f>'Condutor Diurno'!L96</f>
        <v>3982.5459405405409</v>
      </c>
      <c r="D4" s="135">
        <f>C4*B4</f>
        <v>7965.0918810810817</v>
      </c>
    </row>
    <row r="5" spans="1:4">
      <c r="A5" s="131" t="s">
        <v>146</v>
      </c>
      <c r="B5" s="131">
        <v>2</v>
      </c>
      <c r="C5" s="134">
        <f>'Condutor Noturno'!L96</f>
        <v>4313.1393317297307</v>
      </c>
      <c r="D5" s="135">
        <f>C5*B5</f>
        <v>8626.2786634594613</v>
      </c>
    </row>
    <row r="6" spans="1:4" ht="15.75" thickBot="1">
      <c r="A6" s="131" t="s">
        <v>188</v>
      </c>
      <c r="B6" s="131">
        <v>2</v>
      </c>
      <c r="C6" s="134">
        <v>7809.19</v>
      </c>
      <c r="D6" s="135">
        <f>C6*B6</f>
        <v>15618.38</v>
      </c>
    </row>
    <row r="7" spans="1:4" ht="15.75" thickBot="1">
      <c r="A7" s="131" t="s">
        <v>189</v>
      </c>
      <c r="B7" s="131">
        <v>2</v>
      </c>
      <c r="C7" s="154">
        <f>C4+C5</f>
        <v>8295.6852722702715</v>
      </c>
      <c r="D7" s="135">
        <f>C7*B7</f>
        <v>16591.370544540543</v>
      </c>
    </row>
    <row r="8" spans="1:4">
      <c r="A8" s="153" t="s">
        <v>190</v>
      </c>
      <c r="B8" t="s">
        <v>191</v>
      </c>
      <c r="C8" s="134">
        <v>27000</v>
      </c>
      <c r="D8" s="134">
        <v>27000</v>
      </c>
    </row>
    <row r="9" spans="1:4">
      <c r="A9" s="187" t="s">
        <v>199</v>
      </c>
      <c r="B9" s="187"/>
      <c r="C9" s="187"/>
      <c r="D9" s="135">
        <f>SUM(D4:D8)</f>
        <v>75801.121089081076</v>
      </c>
    </row>
  </sheetData>
  <mergeCells count="2">
    <mergeCell ref="A1:D2"/>
    <mergeCell ref="A9:C9"/>
  </mergeCells>
  <pageMargins left="0.51181102362204722" right="0.51181102362204722" top="0.78740157480314965" bottom="0.78740157480314965" header="0.31496062992125984" footer="0.31496062992125984"/>
  <pageSetup paperSize="9" scale="9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H7"/>
  <sheetViews>
    <sheetView workbookViewId="0">
      <selection activeCell="D5" sqref="D5"/>
    </sheetView>
  </sheetViews>
  <sheetFormatPr defaultRowHeight="15"/>
  <cols>
    <col min="1" max="1" width="29.85546875" customWidth="1"/>
    <col min="3" max="3" width="15.28515625" customWidth="1"/>
    <col min="4" max="4" width="15.140625" customWidth="1"/>
    <col min="5" max="5" width="14" customWidth="1"/>
    <col min="6" max="6" width="15.7109375" customWidth="1"/>
    <col min="7" max="7" width="18" customWidth="1"/>
    <col min="8" max="8" width="20.5703125" customWidth="1"/>
  </cols>
  <sheetData>
    <row r="1" spans="1:8">
      <c r="A1" s="313" t="s">
        <v>158</v>
      </c>
      <c r="B1" s="313"/>
      <c r="C1" s="313"/>
      <c r="D1" s="313"/>
      <c r="E1" s="313"/>
      <c r="F1" s="313"/>
      <c r="G1" s="313"/>
      <c r="H1" s="313"/>
    </row>
    <row r="2" spans="1:8">
      <c r="A2" s="313"/>
      <c r="B2" s="313"/>
      <c r="C2" s="313"/>
      <c r="D2" s="313"/>
      <c r="E2" s="313"/>
      <c r="F2" s="313"/>
      <c r="G2" s="313"/>
      <c r="H2" s="313"/>
    </row>
    <row r="4" spans="1:8" ht="45">
      <c r="A4" s="137" t="s">
        <v>149</v>
      </c>
      <c r="B4" s="137" t="s">
        <v>151</v>
      </c>
      <c r="C4" s="138" t="s">
        <v>152</v>
      </c>
      <c r="D4" s="138" t="s">
        <v>153</v>
      </c>
      <c r="E4" s="137" t="s">
        <v>154</v>
      </c>
      <c r="F4" s="138" t="s">
        <v>155</v>
      </c>
      <c r="G4" s="138" t="s">
        <v>156</v>
      </c>
      <c r="H4" s="138" t="s">
        <v>157</v>
      </c>
    </row>
    <row r="5" spans="1:8">
      <c r="A5" s="131" t="s">
        <v>186</v>
      </c>
      <c r="B5" s="131">
        <v>1</v>
      </c>
      <c r="C5" s="135">
        <v>200000</v>
      </c>
      <c r="D5" s="135">
        <f>B5*C5</f>
        <v>200000</v>
      </c>
      <c r="E5" s="131">
        <v>3</v>
      </c>
      <c r="F5" s="135">
        <f>D5*20%</f>
        <v>40000</v>
      </c>
      <c r="G5" s="135">
        <f>D5-F5</f>
        <v>160000</v>
      </c>
      <c r="H5" s="135">
        <f>(G5/E5)/12</f>
        <v>4444.4444444444443</v>
      </c>
    </row>
    <row r="6" spans="1:8">
      <c r="A6" s="131"/>
      <c r="B6" s="131"/>
      <c r="C6" s="131"/>
      <c r="D6" s="135">
        <f t="shared" ref="D6" si="0">B6*C6</f>
        <v>0</v>
      </c>
      <c r="E6" s="131"/>
      <c r="F6" s="131"/>
      <c r="G6" s="135">
        <f t="shared" ref="G6" si="1">D6-F6</f>
        <v>0</v>
      </c>
      <c r="H6" s="135"/>
    </row>
    <row r="7" spans="1:8">
      <c r="A7" s="189" t="s">
        <v>159</v>
      </c>
      <c r="B7" s="190"/>
      <c r="C7" s="190"/>
      <c r="D7" s="190"/>
      <c r="E7" s="190"/>
      <c r="F7" s="190"/>
      <c r="G7" s="191"/>
      <c r="H7" s="135">
        <f>SUM(H5:H6)</f>
        <v>4444.4444444444443</v>
      </c>
    </row>
  </sheetData>
  <mergeCells count="2">
    <mergeCell ref="A1:H2"/>
    <mergeCell ref="A7:G7"/>
  </mergeCells>
  <pageMargins left="0.51181102362204722" right="0.51181102362204722" top="0.78740157480314965" bottom="0.78740157480314965" header="0.31496062992125984" footer="0.31496062992125984"/>
  <pageSetup paperSize="9" scale="8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E16"/>
  <sheetViews>
    <sheetView workbookViewId="0">
      <selection activeCell="A15" sqref="A15"/>
    </sheetView>
  </sheetViews>
  <sheetFormatPr defaultRowHeight="15"/>
  <cols>
    <col min="1" max="1" width="29.85546875" customWidth="1"/>
    <col min="3" max="3" width="15.140625" customWidth="1"/>
    <col min="4" max="4" width="14" customWidth="1"/>
    <col min="5" max="5" width="15.7109375" customWidth="1"/>
  </cols>
  <sheetData>
    <row r="1" spans="1:5" ht="15" customHeight="1">
      <c r="A1" s="313" t="s">
        <v>161</v>
      </c>
      <c r="B1" s="313"/>
      <c r="C1" s="313"/>
      <c r="D1" s="313"/>
      <c r="E1" s="313"/>
    </row>
    <row r="2" spans="1:5" ht="15" customHeight="1">
      <c r="A2" s="313"/>
      <c r="B2" s="313"/>
      <c r="C2" s="313"/>
      <c r="D2" s="313"/>
      <c r="E2" s="313"/>
    </row>
    <row r="4" spans="1:5">
      <c r="A4" s="137" t="s">
        <v>160</v>
      </c>
      <c r="B4" s="137" t="s">
        <v>148</v>
      </c>
      <c r="C4" s="138" t="s">
        <v>150</v>
      </c>
      <c r="D4" s="137" t="s">
        <v>147</v>
      </c>
      <c r="E4" s="138" t="s">
        <v>49</v>
      </c>
    </row>
    <row r="5" spans="1:5">
      <c r="A5" s="131" t="s">
        <v>171</v>
      </c>
      <c r="B5" s="131" t="s">
        <v>174</v>
      </c>
      <c r="C5" s="139">
        <v>5</v>
      </c>
      <c r="D5" s="131">
        <v>49.9</v>
      </c>
      <c r="E5" s="135">
        <f>D5*C5</f>
        <v>249.5</v>
      </c>
    </row>
    <row r="6" spans="1:5">
      <c r="A6" s="131" t="s">
        <v>172</v>
      </c>
      <c r="B6" s="131"/>
      <c r="C6" s="139">
        <v>2</v>
      </c>
      <c r="D6" s="131">
        <v>8.9</v>
      </c>
      <c r="E6" s="135">
        <f t="shared" ref="E6:E14" si="0">D6*C6</f>
        <v>17.8</v>
      </c>
    </row>
    <row r="7" spans="1:5">
      <c r="A7" s="131" t="s">
        <v>167</v>
      </c>
      <c r="B7" s="131"/>
      <c r="C7" s="139">
        <v>15</v>
      </c>
      <c r="D7" s="131">
        <v>3.59</v>
      </c>
      <c r="E7" s="135">
        <f t="shared" si="0"/>
        <v>53.849999999999994</v>
      </c>
    </row>
    <row r="8" spans="1:5">
      <c r="A8" s="131" t="s">
        <v>168</v>
      </c>
      <c r="B8" s="131"/>
      <c r="C8" s="139">
        <v>5</v>
      </c>
      <c r="D8" s="131">
        <v>3.19</v>
      </c>
      <c r="E8" s="135">
        <f t="shared" si="0"/>
        <v>15.95</v>
      </c>
    </row>
    <row r="9" spans="1:5">
      <c r="A9" s="131" t="s">
        <v>173</v>
      </c>
      <c r="B9" s="131"/>
      <c r="C9" s="139">
        <v>30</v>
      </c>
      <c r="D9" s="131">
        <v>1.48</v>
      </c>
      <c r="E9" s="135">
        <f t="shared" si="0"/>
        <v>44.4</v>
      </c>
    </row>
    <row r="10" spans="1:5">
      <c r="A10" s="131" t="s">
        <v>169</v>
      </c>
      <c r="B10" s="131"/>
      <c r="C10" s="139">
        <v>2</v>
      </c>
      <c r="D10" s="131">
        <v>7.9</v>
      </c>
      <c r="E10" s="135">
        <f t="shared" si="0"/>
        <v>15.8</v>
      </c>
    </row>
    <row r="11" spans="1:5">
      <c r="A11" s="131" t="s">
        <v>170</v>
      </c>
      <c r="B11" s="131"/>
      <c r="C11" s="139">
        <v>30</v>
      </c>
      <c r="D11" s="131">
        <v>1.29</v>
      </c>
      <c r="E11" s="135">
        <f t="shared" si="0"/>
        <v>38.700000000000003</v>
      </c>
    </row>
    <row r="12" spans="1:5">
      <c r="A12" s="131" t="s">
        <v>185</v>
      </c>
      <c r="B12" s="131"/>
      <c r="C12" s="139">
        <v>15</v>
      </c>
      <c r="D12" s="131">
        <v>8.9</v>
      </c>
      <c r="E12" s="135">
        <f t="shared" si="0"/>
        <v>133.5</v>
      </c>
    </row>
    <row r="13" spans="1:5">
      <c r="A13" s="131" t="s">
        <v>184</v>
      </c>
      <c r="B13" s="131"/>
      <c r="C13" s="139">
        <v>10</v>
      </c>
      <c r="D13" s="131">
        <v>15</v>
      </c>
      <c r="E13" s="135">
        <f t="shared" si="0"/>
        <v>150</v>
      </c>
    </row>
    <row r="14" spans="1:5">
      <c r="A14" s="131" t="s">
        <v>178</v>
      </c>
      <c r="B14" s="131"/>
      <c r="C14" s="139">
        <v>25</v>
      </c>
      <c r="D14" s="131">
        <v>13</v>
      </c>
      <c r="E14" s="135">
        <f t="shared" si="0"/>
        <v>325</v>
      </c>
    </row>
    <row r="15" spans="1:5">
      <c r="A15" s="131"/>
      <c r="B15" s="131"/>
      <c r="C15" s="139"/>
      <c r="D15" s="131"/>
      <c r="E15" s="131"/>
    </row>
    <row r="16" spans="1:5">
      <c r="A16" s="189" t="s">
        <v>159</v>
      </c>
      <c r="B16" s="190"/>
      <c r="C16" s="190"/>
      <c r="D16" s="190"/>
      <c r="E16" s="140">
        <f>SUM(E5:E15)</f>
        <v>1044.5</v>
      </c>
    </row>
  </sheetData>
  <mergeCells count="2">
    <mergeCell ref="A16:D16"/>
    <mergeCell ref="A1:E2"/>
  </mergeCells>
  <pageMargins left="0.51181102362204722" right="0.51181102362204722" top="0.78740157480314965" bottom="0.78740157480314965" header="0.31496062992125984" footer="0.31496062992125984"/>
  <pageSetup paperSize="9" scale="9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9"/>
  <sheetViews>
    <sheetView tabSelected="1" topLeftCell="A2" workbookViewId="0">
      <selection activeCell="C8" sqref="C8"/>
    </sheetView>
  </sheetViews>
  <sheetFormatPr defaultRowHeight="15"/>
  <cols>
    <col min="2" max="2" width="52.140625" customWidth="1"/>
    <col min="3" max="3" width="28.28515625" customWidth="1"/>
    <col min="4" max="4" width="29" customWidth="1"/>
  </cols>
  <sheetData>
    <row r="1" spans="1:4">
      <c r="A1" s="314" t="s">
        <v>164</v>
      </c>
      <c r="B1" s="314"/>
      <c r="C1" s="314"/>
      <c r="D1" s="314"/>
    </row>
    <row r="2" spans="1:4">
      <c r="A2" s="314"/>
      <c r="B2" s="314"/>
      <c r="C2" s="314"/>
      <c r="D2" s="314"/>
    </row>
    <row r="4" spans="1:4">
      <c r="A4" s="131" t="s">
        <v>68</v>
      </c>
      <c r="B4" s="131" t="s">
        <v>162</v>
      </c>
      <c r="C4" s="88" t="s">
        <v>163</v>
      </c>
      <c r="D4" s="88" t="s">
        <v>38</v>
      </c>
    </row>
    <row r="5" spans="1:4">
      <c r="A5" s="131" t="s">
        <v>22</v>
      </c>
      <c r="B5" s="131" t="s">
        <v>194</v>
      </c>
      <c r="C5" s="135">
        <f>'Planilha 1'!J49</f>
        <v>23841.066066066069</v>
      </c>
      <c r="D5" s="135">
        <f>'Planilha 1'!K49</f>
        <v>286092.79279279284</v>
      </c>
    </row>
    <row r="6" spans="1:4">
      <c r="A6" s="131" t="s">
        <v>24</v>
      </c>
      <c r="B6" s="131" t="s">
        <v>192</v>
      </c>
      <c r="C6" s="135">
        <f>'Quadro RESUMO MOD'!D9</f>
        <v>75801.121089081076</v>
      </c>
      <c r="D6" s="135">
        <f>C6*12</f>
        <v>909613.45306897291</v>
      </c>
    </row>
    <row r="7" spans="1:4">
      <c r="A7" s="131" t="s">
        <v>25</v>
      </c>
      <c r="B7" s="131" t="s">
        <v>165</v>
      </c>
      <c r="C7" s="145">
        <f>SUM(C5:C6)</f>
        <v>99642.187155147141</v>
      </c>
      <c r="D7" s="145">
        <f>SUM(D5:D6)</f>
        <v>1195706.2458617657</v>
      </c>
    </row>
    <row r="8" spans="1:4">
      <c r="A8" s="131" t="s">
        <v>28</v>
      </c>
      <c r="B8" s="131" t="s">
        <v>193</v>
      </c>
      <c r="C8" s="135">
        <f>C7/9000</f>
        <v>11.071354128349682</v>
      </c>
      <c r="D8" s="135"/>
    </row>
    <row r="12" spans="1:4">
      <c r="B12" s="141"/>
    </row>
    <row r="18" spans="2:2">
      <c r="B18" s="87"/>
    </row>
    <row r="19" spans="2:2">
      <c r="B19" s="87"/>
    </row>
  </sheetData>
  <mergeCells count="1">
    <mergeCell ref="A1:D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Planilha 1</vt:lpstr>
      <vt:lpstr>Condutor Diurno</vt:lpstr>
      <vt:lpstr>Condutor Noturno</vt:lpstr>
      <vt:lpstr>Quadro RESUMO MOD</vt:lpstr>
      <vt:lpstr>Deprec Equip</vt:lpstr>
      <vt:lpstr>Custos Mat e Med</vt:lpstr>
      <vt:lpstr>RESUMO GERAL TIPO B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</dc:creator>
  <cp:lastModifiedBy>asilveira</cp:lastModifiedBy>
  <cp:lastPrinted>2021-06-16T12:49:53Z</cp:lastPrinted>
  <dcterms:created xsi:type="dcterms:W3CDTF">2017-08-31T12:24:58Z</dcterms:created>
  <dcterms:modified xsi:type="dcterms:W3CDTF">2021-09-08T18:17:03Z</dcterms:modified>
</cp:coreProperties>
</file>