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7680" windowHeight="8250" tabRatio="748"/>
  </bookViews>
  <sheets>
    <sheet name="Orçamento Geral" sheetId="12" r:id="rId1"/>
    <sheet name="Cronograma" sheetId="13" r:id="rId2"/>
    <sheet name="Composição Analítica" sheetId="14" r:id="rId3"/>
    <sheet name="BDI" sheetId="15" r:id="rId4"/>
  </sheets>
  <definedNames>
    <definedName name="_xlnm.Print_Area" localSheetId="1">Cronograma!$A$1:$L$11</definedName>
    <definedName name="_xlnm.Print_Area" localSheetId="0">'Orçamento Geral'!$A$1:$I$50</definedName>
  </definedNames>
  <calcPr calcId="124519"/>
</workbook>
</file>

<file path=xl/calcChain.xml><?xml version="1.0" encoding="utf-8"?>
<calcChain xmlns="http://schemas.openxmlformats.org/spreadsheetml/2006/main">
  <c r="D5" i="12"/>
  <c r="G11" i="14" l="1"/>
  <c r="G10"/>
  <c r="G17"/>
  <c r="G9"/>
  <c r="G59"/>
  <c r="G58"/>
  <c r="G95"/>
  <c r="G96"/>
  <c r="G94"/>
  <c r="G93"/>
  <c r="G92"/>
  <c r="G91"/>
  <c r="G90"/>
  <c r="G89"/>
  <c r="G88"/>
  <c r="G87"/>
  <c r="G84"/>
  <c r="G83"/>
  <c r="G97" l="1"/>
  <c r="G85"/>
  <c r="F98" s="1"/>
  <c r="C24" i="12"/>
  <c r="B9" i="13"/>
  <c r="B8"/>
  <c r="B7"/>
  <c r="B6"/>
  <c r="F99" i="14" l="1"/>
  <c r="F100" s="1"/>
  <c r="C41" i="12"/>
  <c r="C15"/>
  <c r="G10" i="15" l="1"/>
  <c r="G11"/>
  <c r="G15" s="1"/>
  <c r="E21" i="12" l="1"/>
  <c r="F21"/>
  <c r="E23"/>
  <c r="F23"/>
  <c r="E25"/>
  <c r="F25"/>
  <c r="E27"/>
  <c r="F27"/>
  <c r="E29"/>
  <c r="F29"/>
  <c r="E31"/>
  <c r="F31"/>
  <c r="E33"/>
  <c r="F33"/>
  <c r="G32"/>
  <c r="G30"/>
  <c r="G31" l="1"/>
  <c r="G33"/>
  <c r="G36" l="1"/>
  <c r="G28" l="1"/>
  <c r="F37" l="1"/>
  <c r="E37"/>
  <c r="G10"/>
  <c r="G15"/>
  <c r="G41"/>
  <c r="G43"/>
  <c r="G20"/>
  <c r="G22"/>
  <c r="G24"/>
  <c r="G26"/>
  <c r="G34"/>
  <c r="E16" l="1"/>
  <c r="E18" s="1"/>
  <c r="F16"/>
  <c r="F18" s="1"/>
  <c r="F11"/>
  <c r="F13" s="1"/>
  <c r="E11"/>
  <c r="E13" s="1"/>
  <c r="E44"/>
  <c r="F44"/>
  <c r="E35"/>
  <c r="E39" s="1"/>
  <c r="F35"/>
  <c r="F39" s="1"/>
  <c r="F42"/>
  <c r="E42"/>
  <c r="G37"/>
  <c r="F46" l="1"/>
  <c r="F48" s="1"/>
  <c r="G27"/>
  <c r="G44"/>
  <c r="G25"/>
  <c r="G35"/>
  <c r="G23"/>
  <c r="G18"/>
  <c r="C7" i="13" s="1"/>
  <c r="E46" i="12"/>
  <c r="E48" s="1"/>
  <c r="G29"/>
  <c r="G42"/>
  <c r="G21"/>
  <c r="G16"/>
  <c r="G11"/>
  <c r="G13"/>
  <c r="C6" i="13" s="1"/>
  <c r="G57" i="14"/>
  <c r="G56"/>
  <c r="G55"/>
  <c r="G54"/>
  <c r="G53"/>
  <c r="G52"/>
  <c r="G51"/>
  <c r="G50"/>
  <c r="G47"/>
  <c r="G46"/>
  <c r="G8"/>
  <c r="G12"/>
  <c r="G13"/>
  <c r="G16"/>
  <c r="G18"/>
  <c r="G60" l="1"/>
  <c r="G46" i="12"/>
  <c r="C9" i="13" s="1"/>
  <c r="G48" i="14"/>
  <c r="F61" s="1"/>
  <c r="G39" i="12"/>
  <c r="C8" i="13" s="1"/>
  <c r="G19" i="14"/>
  <c r="G14"/>
  <c r="F62" l="1"/>
  <c r="F63" s="1"/>
  <c r="F20"/>
  <c r="F21" s="1"/>
  <c r="G48" i="12"/>
  <c r="F22" i="14" l="1"/>
  <c r="A2" i="13"/>
  <c r="F7" l="1"/>
  <c r="D7"/>
  <c r="H7"/>
  <c r="J7"/>
  <c r="L7" l="1"/>
  <c r="D6"/>
  <c r="F6"/>
  <c r="H6"/>
  <c r="J6"/>
  <c r="L6" l="1"/>
  <c r="J9"/>
  <c r="D9"/>
  <c r="F9"/>
  <c r="H9"/>
  <c r="F8"/>
  <c r="H8"/>
  <c r="J8"/>
  <c r="D8"/>
  <c r="C10"/>
  <c r="L8" l="1"/>
  <c r="L9"/>
  <c r="J10"/>
  <c r="H10"/>
  <c r="F10"/>
  <c r="D10"/>
  <c r="L10" l="1"/>
</calcChain>
</file>

<file path=xl/sharedStrings.xml><?xml version="1.0" encoding="utf-8"?>
<sst xmlns="http://schemas.openxmlformats.org/spreadsheetml/2006/main" count="267" uniqueCount="138">
  <si>
    <t>Área:</t>
  </si>
  <si>
    <t>m²</t>
  </si>
  <si>
    <t>Descrição</t>
  </si>
  <si>
    <t>Quantidade</t>
  </si>
  <si>
    <t>Material</t>
  </si>
  <si>
    <t>M. Obra</t>
  </si>
  <si>
    <t>Total</t>
  </si>
  <si>
    <t>SINAPI</t>
  </si>
  <si>
    <t>SERVIÇOS PRELIMINARES</t>
  </si>
  <si>
    <t>M2</t>
  </si>
  <si>
    <t>74209/001</t>
  </si>
  <si>
    <t>Total do Grupo</t>
  </si>
  <si>
    <t>PAVIMENTAÇÃO</t>
  </si>
  <si>
    <t>M</t>
  </si>
  <si>
    <t>M3</t>
  </si>
  <si>
    <t>UN</t>
  </si>
  <si>
    <t>DRENAGEM</t>
  </si>
  <si>
    <t>Total do Orçamento</t>
  </si>
  <si>
    <t>TERRAPLENAGEM</t>
  </si>
  <si>
    <t>.1 REGULARIZAÇÃO E COMPACTAÇÃO DE SUBLEITO</t>
  </si>
  <si>
    <t>PLANILHA DE ORÇAMENTO</t>
  </si>
  <si>
    <t>.3 REATERRO E COMPACTAÇÃO MECÂNICA DE VALA C/COMPACTADOR MANUAL SOQUETE VIBRATÓRIO</t>
  </si>
  <si>
    <t>.1 PLACA DE OBRA EM CHAPA DE ACO GALVANIZADO</t>
  </si>
  <si>
    <t xml:space="preserve">.2 MEIO FIO CONCRETO PRÉMOLDADO 1,00x0,30x0,15x0,012m REJUNTADO COM ARGAMASSA 1:4, INCLUINDO ESCAVAÇÃO E REATERRO </t>
  </si>
  <si>
    <t xml:space="preserve">.1 ESCAVAÇÃO MECÂNICA DE MATERIAL DE 1a CATEGORIA ATÉ 1,5m </t>
  </si>
  <si>
    <t>.2 TRANSPORTE DE MATERIAL ESCAVADO DMT ATÉ 5.000m</t>
  </si>
  <si>
    <t>CRONOGRAMA</t>
  </si>
  <si>
    <t>TOTAL</t>
  </si>
  <si>
    <t>MÊS 1</t>
  </si>
  <si>
    <t>MÊS 2</t>
  </si>
  <si>
    <t>MÊS 3</t>
  </si>
  <si>
    <t>MÊS 4</t>
  </si>
  <si>
    <t>PREÇO FINAL:</t>
  </si>
  <si>
    <t xml:space="preserve"> BDI = 23,73%</t>
  </si>
  <si>
    <t>CUSTO TOTAL:</t>
  </si>
  <si>
    <t>CUSTO MATERIAL/TRANSPORTE</t>
  </si>
  <si>
    <t>COMPOSIÇÃO</t>
  </si>
  <si>
    <t>MATERIAL/TRANSPORTE</t>
  </si>
  <si>
    <t>CUSTO MÃO DE OBRA/EQUIPAMENTOS</t>
  </si>
  <si>
    <t>MÃO DE OBRA/EQUIPAMENTOS</t>
  </si>
  <si>
    <t>Custo Total</t>
  </si>
  <si>
    <t>Custo Item</t>
  </si>
  <si>
    <t>Coeficiente</t>
  </si>
  <si>
    <t>Unidade</t>
  </si>
  <si>
    <t>Códigos</t>
  </si>
  <si>
    <t>Classe</t>
  </si>
  <si>
    <t>Unidade de medida: UN</t>
  </si>
  <si>
    <t xml:space="preserve">Memorial de cálculo  de composição  de Relatório de Serviços e Insumos (Tabela Sinapi) </t>
  </si>
  <si>
    <t>UNID</t>
  </si>
  <si>
    <t>INSUMO</t>
  </si>
  <si>
    <t>H</t>
  </si>
  <si>
    <t>SERVENTE COM ENCARGOS COMPLEMENTARES</t>
  </si>
  <si>
    <t>AREIA MEDIA - POSTO JAZIDA/FORNECEDOR (SEM FRETE)</t>
  </si>
  <si>
    <t>00000370</t>
  </si>
  <si>
    <t>KG</t>
  </si>
  <si>
    <t>ARAME RECOZIDO 18 BWG, 1,25 MM (0,01 KG/M)</t>
  </si>
  <si>
    <t>00000337</t>
  </si>
  <si>
    <t>ACO CA-25, 6,3 MM, VERGALHAO</t>
  </si>
  <si>
    <t>00000022</t>
  </si>
  <si>
    <t>BLOCO CERAMICO (ALVENARIA DE VEDACAO), 8 FUROS, DE 9 X 19 X 19 CM</t>
  </si>
  <si>
    <t>00007271</t>
  </si>
  <si>
    <t>TABUA MADEIRA 2A QUALIDADE 2,5 X 30,0CM (1 X 12") NAO APARELHADA</t>
  </si>
  <si>
    <t>00006189</t>
  </si>
  <si>
    <t>PREGO POLIDO COM CABECA 2 1/2 X 10</t>
  </si>
  <si>
    <t>PEDRA BRITADA N. 1 (POSTO PEDREIRA/FORNECEDOR, SEM FRETE)</t>
  </si>
  <si>
    <t>00004721</t>
  </si>
  <si>
    <t>AJUDANTE DE PEDREIRO COM ENCARGOS COMPLEMENTARES</t>
  </si>
  <si>
    <t>PEDREIRO COM ENCARGOS COMPLEMENTARES</t>
  </si>
  <si>
    <t>Unidade de medida: M2</t>
  </si>
  <si>
    <t>CALCETEIRO COM ENCARGOS COMPLEMENTARES</t>
  </si>
  <si>
    <t>PO DE PEDRA - POSTO JAZIDA/FORNECEDOR (SEM FRETE)</t>
  </si>
  <si>
    <t>ART DE ORÇAMENTO:</t>
  </si>
  <si>
    <t>BDI:</t>
  </si>
  <si>
    <t>SINAPI DATA BASE: Março/2018 Desonerado</t>
  </si>
  <si>
    <t>DAER DATA BASE: Maio/2017 Desonerado</t>
  </si>
  <si>
    <t>Taquari, 26 de Abril de 2018.</t>
  </si>
  <si>
    <t>Obra: Pavimentação Rua Dr. Miguel Santana - Techo 2.</t>
  </si>
  <si>
    <t>Cálculo do BDI conforme Acórdão 2622/2013 TCU - Construção de Rodovias e Ferrovias</t>
  </si>
  <si>
    <t>1º Quartil</t>
  </si>
  <si>
    <t>2º Quartil</t>
  </si>
  <si>
    <t>3º Quartil</t>
  </si>
  <si>
    <t>ADOTADO</t>
  </si>
  <si>
    <t>Administração central</t>
  </si>
  <si>
    <t>AC:</t>
  </si>
  <si>
    <t>Seguro e Garantia</t>
  </si>
  <si>
    <t>S/G:</t>
  </si>
  <si>
    <t>Risco</t>
  </si>
  <si>
    <t>R:</t>
  </si>
  <si>
    <t>Despesas Financeiras</t>
  </si>
  <si>
    <t>DF:</t>
  </si>
  <si>
    <t>Lucro</t>
  </si>
  <si>
    <t>L</t>
  </si>
  <si>
    <t>PIS, COFINS e INSSQN (Desonerado)</t>
  </si>
  <si>
    <t>conf. Legislação + 2%</t>
  </si>
  <si>
    <t>I:</t>
  </si>
  <si>
    <t>Pis</t>
  </si>
  <si>
    <t>Composição do BDI</t>
  </si>
  <si>
    <t>Cofins</t>
  </si>
  <si>
    <t>BDI =</t>
  </si>
  <si>
    <t>(1 + AC + S + G + R) * (1 + DF) * (1 + L)</t>
  </si>
  <si>
    <t>ISSQN</t>
  </si>
  <si>
    <t>(1 - I)</t>
  </si>
  <si>
    <t>TOTAL DO BDI</t>
  </si>
  <si>
    <t>TABELAS ADOTADAS:</t>
  </si>
  <si>
    <t>SINAPI - COM DESONERAÇÃO - MARÇO/2018</t>
  </si>
  <si>
    <t xml:space="preserve"> BDI = 22,02%</t>
  </si>
  <si>
    <t>Memorial de cálculo  de composição  de Relatório de Serviços e Insumos (Tabela Sinapi Março/2018 Desonerada)</t>
  </si>
  <si>
    <t>BLOQUETE/PISO INTERTRAVADO DE CONCRETO - MODELO RETANGULAR/TIJOLINHO/PAVER/HOLANDES/PARALELEPIPEDO, 20 CM X 10 CM, E = 8 CM,RESISTENCIA DE 35 MPA (NBR 9781), COR NATURAL</t>
  </si>
  <si>
    <t>00005061</t>
  </si>
  <si>
    <t>00034753</t>
  </si>
  <si>
    <t>CIMENTO PORTLAND POZOLANICO CP IV-32</t>
  </si>
  <si>
    <t>BARRA DE FERRO RETANGULAR, BARRA CHATA, 2" X 5/16" (L X E), 3,162 KG/M</t>
  </si>
  <si>
    <t>00000560</t>
  </si>
  <si>
    <t>00000568</t>
  </si>
  <si>
    <t>CANTONEIRA FERRO GALVANIZADO DE ABAS IGUAIS, 2" X 3/8" (L X E), 6,9 KG/M</t>
  </si>
  <si>
    <t xml:space="preserve">Item: CAIXA COLETORA, 1,20X1,20X1,50M, COM FUNDO DE CONCRETO, PAREDES EM ALVENARIA E TAMPA DE CONCRETO E GRADEADA </t>
  </si>
  <si>
    <t>00007258</t>
  </si>
  <si>
    <t>TIJOLO CERAMICO MACICO *5 X 10 X 20* CM</t>
  </si>
  <si>
    <t>Item: CAIXA COLETORA, 0,60X0,60X1,50M, COM FUNDO DE CONCRETO, PAREDES EM ALVENARIA 15CM E TAMPA CONCRETO E  GRADEADA</t>
  </si>
  <si>
    <t>PLACA VIBRATÓRIA REVERSÍVEL COM MOTOR 4 TEMPOS A GASOLINA, FORÇA CENTRÍFUGA DE 25 KN (2500 KGF), POTÊNCIA 5,5 CV - CHP DIURNO.</t>
  </si>
  <si>
    <t>CHP</t>
  </si>
  <si>
    <t>PLACA VIBRATÓRIA REVERSÍVEL COM MOTOR 4 TEMPOS A GASOLINA, FORÇA CENTRÍFUGA DE 25 KN (2500 KGF), POTÊNCIA 5,5 CV - CHI DIURNO.</t>
  </si>
  <si>
    <t>CHI</t>
  </si>
  <si>
    <t>AREIA MEDIA - POSTO JAZIDA/FORNECEDOR (RETIRADO NA JAZIDA, SEM TRANSPORTE)</t>
  </si>
  <si>
    <t>CORTADORA DE PISO COM MOTOR 4 TEMPOS A GASOLINA, POTÊNCIA DE 13 HP, COM DISCO DE CORTE DIAMANTADO SEGMENTADO PARA CONCRETO, DIÂMETRO DE 350 MM, FURO DE 1" (14 X 1") - CHP DIURNO.</t>
  </si>
  <si>
    <t>CORTADORA DE PISO COM MOTOR 4 TEMPOS A GASOLINA, POTÊNCIA DE 13 HP, COM DISCO DE CORTE DIAMANTADO SEGMENTADO PARA CONCRETO, DIÂMETRO DE 350 MM, FURO DE 1" (14 X 1") - CHI DIURNO.</t>
  </si>
  <si>
    <t>Item: PAVIMENTAÇÃO EM BLOCOS DE CONCRETO INTERTRAVADO , ESPESSURA 8CM, FCK 35MPA, ASSENTADOS SOBRE COLCHÃO DE PÓ DE PEDRA</t>
  </si>
  <si>
    <t>.1 PAVIMENTACAO EM BLOCOS DE CONCRETO INTERTRAVADO, ESPESSURA= 8CM, ASSENTADOS SOBRE COLCHÃO DE PÓ DE BRITA DE 10CM E REJUNTADO COM AREIA</t>
  </si>
  <si>
    <t>.8 CAIXA COLETORA 60cmx60cm ALV. 15 REJ.C/ARGAMASSA CI-AR REBOCADA, C/TAMPA DE CONCRETO E GRADEADA</t>
  </si>
  <si>
    <t>.9 CAIXA COLETORA 120cmx120cm ALV. 20 REJ.C/ARGAMASSA CI-AR REBOCADA, C/TAMPA DE CONCRETO E GRADEADA</t>
  </si>
  <si>
    <t>.4 FORNECIMENTO TUBO CONCRETO ARMADO CLASSE PA-1 MACHO-FEMEA DN 400MM PARA ÁGUAS PLUVIAIS</t>
  </si>
  <si>
    <t>.5 FORNECIMENTO TUBO CONCRETO ARMADO CLASSE PA-1 MACHO-FÊMEA DN 800 MM PARA ÁGUAS PLUVIAIS</t>
  </si>
  <si>
    <t>.6 ASSENTAMENTO TUBO CONCRETO ARMADO DN 400MM PARA ÁGUAS PLUVIAIS</t>
  </si>
  <si>
    <t>.7 ASSENTAMENTO TUBO CONCRETO ARMADO DN 800 MM PARA ÁGUAS PLUVIAIS</t>
  </si>
  <si>
    <t>PESQUISA/ MERCADO</t>
  </si>
  <si>
    <t>ENCARGOS SOCIAIS SOBRE PREÇOS DA MÃO-DE-OBRA: 84,16%(HORA) 47,54%(MÊS)</t>
  </si>
  <si>
    <t>DAER - COM DESONERAÇÃO - MAIO/2017</t>
  </si>
  <si>
    <t>ENCARGOS SOCIAIS: 84,16% (HORA) 47,54 (MÊS).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</si>
</sst>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00000"/>
    <numFmt numFmtId="167" formatCode="0.0"/>
  </numFmts>
  <fonts count="49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b/>
      <sz val="11"/>
      <name val="Calibri"/>
      <family val="2"/>
    </font>
    <font>
      <sz val="9"/>
      <color rgb="FFFF0000"/>
      <name val="Calibri"/>
      <family val="2"/>
    </font>
    <font>
      <b/>
      <i/>
      <sz val="11"/>
      <color theme="1"/>
      <name val="Calibri"/>
      <family val="2"/>
    </font>
    <font>
      <sz val="7"/>
      <color indexed="8"/>
      <name val="Calibri"/>
      <family val="2"/>
    </font>
    <font>
      <b/>
      <sz val="7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b/>
      <u/>
      <sz val="13"/>
      <name val="Arial"/>
      <family val="2"/>
    </font>
    <font>
      <sz val="9"/>
      <color theme="1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sz val="7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3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32" fillId="23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9" applyNumberFormat="0" applyFill="0" applyAlignment="0" applyProtection="0"/>
    <xf numFmtId="165" fontId="32" fillId="0" borderId="0" applyFont="0" applyFill="0" applyBorder="0" applyAlignment="0" applyProtection="0"/>
    <xf numFmtId="0" fontId="41" fillId="0" borderId="0"/>
    <xf numFmtId="0" fontId="41" fillId="0" borderId="0"/>
    <xf numFmtId="0" fontId="1" fillId="0" borderId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262">
    <xf numFmtId="0" fontId="0" fillId="0" borderId="0" xfId="0"/>
    <xf numFmtId="0" fontId="13" fillId="0" borderId="0" xfId="0" applyFont="1"/>
    <xf numFmtId="0" fontId="18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0" fontId="20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4" fillId="0" borderId="0" xfId="0" applyFont="1"/>
    <xf numFmtId="10" fontId="22" fillId="0" borderId="0" xfId="0" applyNumberFormat="1" applyFont="1"/>
    <xf numFmtId="0" fontId="18" fillId="16" borderId="10" xfId="0" applyFont="1" applyFill="1" applyBorder="1" applyAlignment="1">
      <alignment horizontal="center"/>
    </xf>
    <xf numFmtId="0" fontId="25" fillId="16" borderId="10" xfId="0" applyFont="1" applyFill="1" applyBorder="1" applyAlignment="1">
      <alignment horizontal="left"/>
    </xf>
    <xf numFmtId="0" fontId="26" fillId="0" borderId="0" xfId="0" applyFont="1" applyFill="1" applyBorder="1" applyAlignment="1"/>
    <xf numFmtId="0" fontId="13" fillId="0" borderId="0" xfId="0" applyFont="1" applyFill="1" applyBorder="1" applyAlignment="1"/>
    <xf numFmtId="4" fontId="13" fillId="0" borderId="12" xfId="0" applyNumberFormat="1" applyFont="1" applyFill="1" applyBorder="1" applyAlignment="1"/>
    <xf numFmtId="0" fontId="13" fillId="0" borderId="13" xfId="0" applyFont="1" applyFill="1" applyBorder="1" applyAlignment="1"/>
    <xf numFmtId="4" fontId="13" fillId="0" borderId="14" xfId="0" applyNumberFormat="1" applyFont="1" applyFill="1" applyBorder="1" applyAlignment="1"/>
    <xf numFmtId="0" fontId="27" fillId="0" borderId="0" xfId="0" applyFont="1"/>
    <xf numFmtId="0" fontId="28" fillId="0" borderId="0" xfId="0" applyFont="1" applyFill="1" applyBorder="1" applyAlignment="1"/>
    <xf numFmtId="4" fontId="28" fillId="0" borderId="18" xfId="0" applyNumberFormat="1" applyFont="1" applyFill="1" applyBorder="1" applyAlignment="1"/>
    <xf numFmtId="0" fontId="28" fillId="0" borderId="0" xfId="0" applyFont="1"/>
    <xf numFmtId="0" fontId="28" fillId="0" borderId="19" xfId="0" applyFont="1" applyFill="1" applyBorder="1" applyAlignment="1"/>
    <xf numFmtId="4" fontId="28" fillId="0" borderId="22" xfId="0" applyNumberFormat="1" applyFont="1" applyFill="1" applyBorder="1" applyAlignment="1"/>
    <xf numFmtId="4" fontId="26" fillId="0" borderId="22" xfId="0" applyNumberFormat="1" applyFont="1" applyFill="1" applyBorder="1" applyAlignment="1"/>
    <xf numFmtId="0" fontId="0" fillId="0" borderId="0" xfId="0" applyFill="1" applyBorder="1" applyAlignment="1"/>
    <xf numFmtId="0" fontId="0" fillId="0" borderId="13" xfId="0" applyFill="1" applyBorder="1" applyAlignment="1"/>
    <xf numFmtId="4" fontId="0" fillId="0" borderId="14" xfId="0" applyNumberFormat="1" applyFill="1" applyBorder="1" applyAlignment="1"/>
    <xf numFmtId="0" fontId="27" fillId="0" borderId="0" xfId="0" applyFont="1" applyAlignment="1">
      <alignment horizontal="right"/>
    </xf>
    <xf numFmtId="0" fontId="13" fillId="0" borderId="23" xfId="0" applyFont="1" applyFill="1" applyBorder="1" applyAlignment="1"/>
    <xf numFmtId="4" fontId="13" fillId="0" borderId="24" xfId="0" applyNumberFormat="1" applyFont="1" applyFill="1" applyBorder="1" applyAlignment="1"/>
    <xf numFmtId="4" fontId="13" fillId="0" borderId="26" xfId="0" applyNumberFormat="1" applyFont="1" applyFill="1" applyBorder="1" applyAlignment="1"/>
    <xf numFmtId="0" fontId="27" fillId="0" borderId="19" xfId="0" applyFont="1" applyBorder="1" applyAlignment="1">
      <alignment horizontal="right"/>
    </xf>
    <xf numFmtId="4" fontId="29" fillId="0" borderId="18" xfId="0" applyNumberFormat="1" applyFont="1" applyFill="1" applyBorder="1" applyAlignment="1"/>
    <xf numFmtId="4" fontId="29" fillId="0" borderId="22" xfId="0" applyNumberFormat="1" applyFont="1" applyFill="1" applyBorder="1" applyAlignment="1"/>
    <xf numFmtId="4" fontId="30" fillId="0" borderId="22" xfId="0" applyNumberFormat="1" applyFont="1" applyFill="1" applyBorder="1" applyAlignment="1"/>
    <xf numFmtId="0" fontId="29" fillId="0" borderId="19" xfId="0" applyFont="1" applyFill="1" applyBorder="1" applyAlignment="1"/>
    <xf numFmtId="0" fontId="27" fillId="0" borderId="0" xfId="0" applyFont="1" applyBorder="1" applyAlignment="1">
      <alignment horizontal="right"/>
    </xf>
    <xf numFmtId="0" fontId="0" fillId="0" borderId="27" xfId="0" applyFill="1" applyBorder="1" applyAlignment="1"/>
    <xf numFmtId="4" fontId="13" fillId="0" borderId="23" xfId="0" applyNumberFormat="1" applyFont="1" applyFill="1" applyBorder="1" applyAlignment="1"/>
    <xf numFmtId="4" fontId="21" fillId="16" borderId="28" xfId="0" applyNumberFormat="1" applyFont="1" applyFill="1" applyBorder="1" applyAlignment="1"/>
    <xf numFmtId="0" fontId="13" fillId="0" borderId="0" xfId="0" applyFont="1" applyBorder="1"/>
    <xf numFmtId="0" fontId="27" fillId="0" borderId="23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29" fillId="0" borderId="15" xfId="0" applyFont="1" applyFill="1" applyBorder="1" applyAlignment="1"/>
    <xf numFmtId="0" fontId="29" fillId="0" borderId="15" xfId="0" applyFont="1" applyFill="1" applyBorder="1" applyAlignment="1">
      <alignment horizontal="left"/>
    </xf>
    <xf numFmtId="4" fontId="13" fillId="0" borderId="27" xfId="0" applyNumberFormat="1" applyFont="1" applyFill="1" applyBorder="1" applyAlignment="1"/>
    <xf numFmtId="0" fontId="34" fillId="0" borderId="0" xfId="0" applyFont="1" applyFill="1" applyBorder="1" applyAlignment="1">
      <alignment horizontal="center"/>
    </xf>
    <xf numFmtId="4" fontId="29" fillId="0" borderId="14" xfId="0" applyNumberFormat="1" applyFont="1" applyFill="1" applyBorder="1" applyAlignment="1"/>
    <xf numFmtId="4" fontId="30" fillId="0" borderId="14" xfId="0" applyNumberFormat="1" applyFont="1" applyFill="1" applyBorder="1" applyAlignment="1"/>
    <xf numFmtId="4" fontId="29" fillId="0" borderId="35" xfId="0" applyNumberFormat="1" applyFont="1" applyFill="1" applyBorder="1" applyAlignment="1"/>
    <xf numFmtId="0" fontId="27" fillId="0" borderId="19" xfId="0" applyFont="1" applyBorder="1"/>
    <xf numFmtId="0" fontId="27" fillId="0" borderId="30" xfId="0" applyFont="1" applyBorder="1"/>
    <xf numFmtId="0" fontId="27" fillId="0" borderId="36" xfId="0" applyFont="1" applyBorder="1"/>
    <xf numFmtId="4" fontId="26" fillId="0" borderId="35" xfId="0" applyNumberFormat="1" applyFont="1" applyFill="1" applyBorder="1" applyAlignment="1"/>
    <xf numFmtId="0" fontId="28" fillId="0" borderId="34" xfId="0" applyFont="1" applyFill="1" applyBorder="1" applyAlignment="1">
      <alignment horizontal="left" vertical="top" wrapText="1"/>
    </xf>
    <xf numFmtId="0" fontId="27" fillId="0" borderId="33" xfId="0" applyFont="1" applyBorder="1" applyAlignment="1"/>
    <xf numFmtId="0" fontId="27" fillId="0" borderId="30" xfId="0" applyFont="1" applyBorder="1" applyAlignment="1"/>
    <xf numFmtId="0" fontId="27" fillId="0" borderId="24" xfId="0" applyFont="1" applyBorder="1" applyAlignment="1">
      <alignment horizontal="right"/>
    </xf>
    <xf numFmtId="0" fontId="29" fillId="0" borderId="17" xfId="0" applyFont="1" applyFill="1" applyBorder="1" applyAlignment="1">
      <alignment horizontal="center"/>
    </xf>
    <xf numFmtId="0" fontId="29" fillId="0" borderId="21" xfId="0" applyFont="1" applyFill="1" applyBorder="1" applyAlignment="1">
      <alignment horizontal="center"/>
    </xf>
    <xf numFmtId="0" fontId="28" fillId="0" borderId="17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center"/>
    </xf>
    <xf numFmtId="0" fontId="29" fillId="0" borderId="34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28" fillId="0" borderId="3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3" fillId="0" borderId="19" xfId="0" applyFont="1" applyBorder="1"/>
    <xf numFmtId="0" fontId="18" fillId="0" borderId="41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26" fillId="0" borderId="41" xfId="0" applyFont="1" applyFill="1" applyBorder="1" applyAlignment="1"/>
    <xf numFmtId="0" fontId="26" fillId="0" borderId="29" xfId="0" applyFont="1" applyFill="1" applyBorder="1" applyAlignment="1"/>
    <xf numFmtId="4" fontId="26" fillId="16" borderId="29" xfId="0" applyNumberFormat="1" applyFont="1" applyFill="1" applyBorder="1" applyAlignment="1"/>
    <xf numFmtId="4" fontId="28" fillId="16" borderId="11" xfId="0" applyNumberFormat="1" applyFont="1" applyFill="1" applyBorder="1" applyAlignment="1"/>
    <xf numFmtId="10" fontId="28" fillId="0" borderId="11" xfId="0" applyNumberFormat="1" applyFont="1" applyFill="1" applyBorder="1" applyAlignment="1"/>
    <xf numFmtId="10" fontId="28" fillId="0" borderId="11" xfId="0" applyNumberFormat="1" applyFont="1" applyBorder="1"/>
    <xf numFmtId="4" fontId="13" fillId="16" borderId="11" xfId="0" applyNumberFormat="1" applyFont="1" applyFill="1" applyBorder="1"/>
    <xf numFmtId="10" fontId="28" fillId="0" borderId="11" xfId="0" applyNumberFormat="1" applyFont="1" applyBorder="1" applyAlignment="1">
      <alignment horizontal="right"/>
    </xf>
    <xf numFmtId="0" fontId="13" fillId="0" borderId="24" xfId="0" applyFont="1" applyFill="1" applyBorder="1" applyAlignment="1"/>
    <xf numFmtId="4" fontId="13" fillId="16" borderId="28" xfId="0" applyNumberFormat="1" applyFont="1" applyFill="1" applyBorder="1" applyAlignment="1"/>
    <xf numFmtId="4" fontId="0" fillId="0" borderId="0" xfId="0" applyNumberFormat="1"/>
    <xf numFmtId="0" fontId="37" fillId="0" borderId="0" xfId="0" applyFont="1" applyFill="1" applyBorder="1" applyAlignment="1">
      <alignment horizontal="left"/>
    </xf>
    <xf numFmtId="0" fontId="38" fillId="0" borderId="0" xfId="0" applyFont="1"/>
    <xf numFmtId="164" fontId="39" fillId="0" borderId="42" xfId="0" applyNumberFormat="1" applyFont="1" applyBorder="1" applyAlignment="1">
      <alignment horizontal="center"/>
    </xf>
    <xf numFmtId="0" fontId="38" fillId="0" borderId="0" xfId="0" applyFont="1" applyAlignment="1">
      <alignment horizontal="center"/>
    </xf>
    <xf numFmtId="164" fontId="38" fillId="0" borderId="42" xfId="42" applyNumberFormat="1" applyFont="1" applyBorder="1" applyAlignment="1">
      <alignment horizontal="center"/>
    </xf>
    <xf numFmtId="2" fontId="38" fillId="25" borderId="42" xfId="0" applyNumberFormat="1" applyFont="1" applyFill="1" applyBorder="1"/>
    <xf numFmtId="0" fontId="38" fillId="26" borderId="42" xfId="0" applyFont="1" applyFill="1" applyBorder="1" applyAlignment="1">
      <alignment horizontal="right" vertical="center"/>
    </xf>
    <xf numFmtId="2" fontId="38" fillId="26" borderId="42" xfId="0" applyNumberFormat="1" applyFont="1" applyFill="1" applyBorder="1" applyAlignment="1">
      <alignment horizontal="center" vertical="center"/>
    </xf>
    <xf numFmtId="0" fontId="38" fillId="26" borderId="42" xfId="0" applyFont="1" applyFill="1" applyBorder="1" applyAlignment="1">
      <alignment horizontal="center" vertical="center"/>
    </xf>
    <xf numFmtId="0" fontId="38" fillId="26" borderId="42" xfId="0" applyFont="1" applyFill="1" applyBorder="1" applyAlignment="1">
      <alignment horizontal="center" vertical="center" wrapText="1"/>
    </xf>
    <xf numFmtId="49" fontId="38" fillId="26" borderId="42" xfId="0" applyNumberFormat="1" applyFont="1" applyFill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166" fontId="38" fillId="0" borderId="42" xfId="0" applyNumberFormat="1" applyFont="1" applyBorder="1"/>
    <xf numFmtId="0" fontId="38" fillId="0" borderId="42" xfId="0" applyFont="1" applyBorder="1" applyAlignment="1">
      <alignment horizontal="center"/>
    </xf>
    <xf numFmtId="0" fontId="38" fillId="25" borderId="42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64" fontId="38" fillId="0" borderId="42" xfId="0" applyNumberFormat="1" applyFont="1" applyBorder="1" applyAlignment="1">
      <alignment horizontal="center"/>
    </xf>
    <xf numFmtId="49" fontId="38" fillId="0" borderId="42" xfId="0" applyNumberFormat="1" applyFont="1" applyBorder="1" applyAlignment="1">
      <alignment horizontal="center" vertical="center"/>
    </xf>
    <xf numFmtId="2" fontId="38" fillId="26" borderId="42" xfId="0" applyNumberFormat="1" applyFont="1" applyFill="1" applyBorder="1" applyAlignment="1">
      <alignment horizontal="right" vertical="center"/>
    </xf>
    <xf numFmtId="2" fontId="38" fillId="0" borderId="42" xfId="0" applyNumberFormat="1" applyFont="1" applyBorder="1" applyAlignment="1">
      <alignment horizontal="center"/>
    </xf>
    <xf numFmtId="166" fontId="38" fillId="26" borderId="42" xfId="0" applyNumberFormat="1" applyFont="1" applyFill="1" applyBorder="1" applyAlignment="1">
      <alignment horizontal="right" vertical="center"/>
    </xf>
    <xf numFmtId="2" fontId="38" fillId="0" borderId="42" xfId="0" applyNumberFormat="1" applyFont="1" applyBorder="1"/>
    <xf numFmtId="0" fontId="40" fillId="0" borderId="0" xfId="0" applyFont="1" applyAlignment="1">
      <alignment horizontal="center"/>
    </xf>
    <xf numFmtId="0" fontId="25" fillId="16" borderId="11" xfId="0" applyFont="1" applyFill="1" applyBorder="1" applyAlignment="1">
      <alignment horizontal="center"/>
    </xf>
    <xf numFmtId="0" fontId="36" fillId="0" borderId="0" xfId="0" applyFont="1" applyFill="1" applyBorder="1" applyAlignment="1"/>
    <xf numFmtId="0" fontId="36" fillId="0" borderId="0" xfId="0" applyFont="1"/>
    <xf numFmtId="165" fontId="29" fillId="0" borderId="16" xfId="42" applyFont="1" applyFill="1" applyBorder="1" applyAlignment="1"/>
    <xf numFmtId="165" fontId="29" fillId="0" borderId="20" xfId="42" applyFont="1" applyFill="1" applyBorder="1" applyAlignment="1"/>
    <xf numFmtId="165" fontId="33" fillId="0" borderId="12" xfId="42" applyFont="1" applyFill="1" applyBorder="1" applyAlignment="1"/>
    <xf numFmtId="165" fontId="35" fillId="0" borderId="24" xfId="42" applyFont="1" applyFill="1" applyBorder="1" applyAlignment="1"/>
    <xf numFmtId="165" fontId="35" fillId="0" borderId="12" xfId="42" applyFont="1" applyFill="1" applyBorder="1" applyAlignment="1"/>
    <xf numFmtId="165" fontId="29" fillId="0" borderId="33" xfId="42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right"/>
    </xf>
    <xf numFmtId="4" fontId="13" fillId="16" borderId="28" xfId="0" applyNumberFormat="1" applyFont="1" applyFill="1" applyBorder="1"/>
    <xf numFmtId="167" fontId="42" fillId="0" borderId="0" xfId="43" applyNumberFormat="1" applyFont="1" applyFill="1" applyBorder="1" applyAlignment="1">
      <alignment vertical="center"/>
    </xf>
    <xf numFmtId="0" fontId="42" fillId="0" borderId="0" xfId="43" applyFont="1" applyFill="1" applyBorder="1" applyAlignment="1">
      <alignment vertical="center" wrapText="1"/>
    </xf>
    <xf numFmtId="0" fontId="42" fillId="0" borderId="0" xfId="43" applyFont="1" applyFill="1" applyBorder="1" applyAlignment="1">
      <alignment vertical="center"/>
    </xf>
    <xf numFmtId="0" fontId="43" fillId="0" borderId="0" xfId="43" applyFont="1" applyFill="1" applyBorder="1" applyAlignment="1" applyProtection="1">
      <alignment horizontal="left"/>
    </xf>
    <xf numFmtId="0" fontId="43" fillId="0" borderId="0" xfId="44" applyFont="1" applyFill="1" applyBorder="1" applyAlignment="1">
      <alignment vertical="center" wrapText="1"/>
    </xf>
    <xf numFmtId="0" fontId="43" fillId="0" borderId="0" xfId="44" applyFont="1" applyFill="1" applyBorder="1" applyAlignment="1">
      <alignment horizontal="center" vertical="center" wrapText="1"/>
    </xf>
    <xf numFmtId="1" fontId="42" fillId="0" borderId="50" xfId="44" applyNumberFormat="1" applyFont="1" applyFill="1" applyBorder="1" applyAlignment="1">
      <alignment horizontal="center" vertical="center" wrapText="1"/>
    </xf>
    <xf numFmtId="0" fontId="42" fillId="0" borderId="50" xfId="44" applyFont="1" applyFill="1" applyBorder="1" applyAlignment="1">
      <alignment vertical="center" wrapText="1"/>
    </xf>
    <xf numFmtId="10" fontId="43" fillId="0" borderId="50" xfId="46" applyNumberFormat="1" applyFont="1" applyFill="1" applyBorder="1" applyAlignment="1">
      <alignment horizontal="center" vertical="center"/>
    </xf>
    <xf numFmtId="0" fontId="43" fillId="0" borderId="50" xfId="45" applyFont="1" applyFill="1" applyBorder="1" applyAlignment="1">
      <alignment horizontal="right" vertical="center"/>
    </xf>
    <xf numFmtId="10" fontId="43" fillId="0" borderId="50" xfId="45" applyNumberFormat="1" applyFont="1" applyFill="1" applyBorder="1" applyAlignment="1">
      <alignment horizontal="center" vertical="center"/>
    </xf>
    <xf numFmtId="1" fontId="42" fillId="0" borderId="51" xfId="44" applyNumberFormat="1" applyFont="1" applyFill="1" applyBorder="1" applyAlignment="1">
      <alignment horizontal="center" vertical="center" wrapText="1"/>
    </xf>
    <xf numFmtId="0" fontId="42" fillId="0" borderId="51" xfId="44" applyFont="1" applyFill="1" applyBorder="1" applyAlignment="1">
      <alignment vertical="center" wrapText="1"/>
    </xf>
    <xf numFmtId="10" fontId="43" fillId="0" borderId="51" xfId="46" applyNumberFormat="1" applyFont="1" applyFill="1" applyBorder="1" applyAlignment="1">
      <alignment horizontal="center" vertical="center"/>
    </xf>
    <xf numFmtId="0" fontId="43" fillId="0" borderId="51" xfId="45" applyFont="1" applyFill="1" applyBorder="1" applyAlignment="1">
      <alignment horizontal="right" vertical="center"/>
    </xf>
    <xf numFmtId="10" fontId="43" fillId="0" borderId="51" xfId="45" applyNumberFormat="1" applyFont="1" applyFill="1" applyBorder="1" applyAlignment="1">
      <alignment horizontal="center" vertical="center"/>
    </xf>
    <xf numFmtId="1" fontId="42" fillId="0" borderId="52" xfId="44" applyNumberFormat="1" applyFont="1" applyFill="1" applyBorder="1" applyAlignment="1">
      <alignment horizontal="center" vertical="center" wrapText="1"/>
    </xf>
    <xf numFmtId="0" fontId="42" fillId="0" borderId="52" xfId="44" applyFont="1" applyFill="1" applyBorder="1" applyAlignment="1">
      <alignment vertical="center" wrapText="1"/>
    </xf>
    <xf numFmtId="10" fontId="42" fillId="0" borderId="52" xfId="46" applyNumberFormat="1" applyFont="1" applyFill="1" applyBorder="1" applyAlignment="1">
      <alignment horizontal="center" vertical="center"/>
    </xf>
    <xf numFmtId="10" fontId="42" fillId="0" borderId="52" xfId="46" applyNumberFormat="1" applyFont="1" applyFill="1" applyBorder="1" applyAlignment="1">
      <alignment horizontal="right" vertical="center"/>
    </xf>
    <xf numFmtId="1" fontId="42" fillId="0" borderId="0" xfId="44" applyNumberFormat="1" applyFont="1" applyFill="1" applyBorder="1" applyAlignment="1">
      <alignment horizontal="center" vertical="center" wrapText="1"/>
    </xf>
    <xf numFmtId="0" fontId="42" fillId="0" borderId="0" xfId="44" applyFont="1" applyFill="1" applyBorder="1" applyAlignment="1">
      <alignment vertical="center" wrapText="1"/>
    </xf>
    <xf numFmtId="10" fontId="42" fillId="0" borderId="0" xfId="46" applyNumberFormat="1" applyFont="1" applyFill="1" applyBorder="1" applyAlignment="1">
      <alignment horizontal="center" vertical="center"/>
    </xf>
    <xf numFmtId="10" fontId="42" fillId="0" borderId="0" xfId="46" applyNumberFormat="1" applyFont="1" applyFill="1" applyBorder="1" applyAlignment="1">
      <alignment horizontal="right" vertical="center"/>
    </xf>
    <xf numFmtId="10" fontId="42" fillId="0" borderId="51" xfId="45" applyNumberFormat="1" applyFont="1" applyFill="1" applyBorder="1" applyAlignment="1">
      <alignment horizontal="center" vertical="center"/>
    </xf>
    <xf numFmtId="0" fontId="43" fillId="0" borderId="0" xfId="43" applyFont="1" applyFill="1" applyBorder="1" applyAlignment="1" applyProtection="1">
      <alignment vertical="center"/>
    </xf>
    <xf numFmtId="0" fontId="42" fillId="0" borderId="0" xfId="43" applyFont="1" applyFill="1" applyBorder="1" applyAlignment="1" applyProtection="1">
      <alignment horizontal="center" vertical="center"/>
    </xf>
    <xf numFmtId="0" fontId="42" fillId="0" borderId="0" xfId="43" applyFont="1" applyFill="1" applyBorder="1" applyProtection="1"/>
    <xf numFmtId="0" fontId="42" fillId="0" borderId="0" xfId="43" applyFont="1" applyFill="1" applyBorder="1" applyAlignment="1" applyProtection="1">
      <alignment horizontal="left" vertical="center"/>
    </xf>
    <xf numFmtId="0" fontId="42" fillId="0" borderId="0" xfId="45" applyFont="1" applyFill="1" applyBorder="1" applyAlignment="1">
      <alignment horizontal="right" vertical="center"/>
    </xf>
    <xf numFmtId="1" fontId="43" fillId="0" borderId="0" xfId="44" applyNumberFormat="1" applyFont="1" applyFill="1" applyBorder="1" applyAlignment="1">
      <alignment vertical="center" wrapText="1"/>
    </xf>
    <xf numFmtId="0" fontId="42" fillId="0" borderId="0" xfId="43" applyFont="1" applyFill="1" applyBorder="1" applyAlignment="1" applyProtection="1">
      <alignment horizontal="center" vertical="top"/>
    </xf>
    <xf numFmtId="10" fontId="43" fillId="0" borderId="0" xfId="47" applyNumberFormat="1" applyFont="1" applyFill="1" applyBorder="1" applyAlignment="1">
      <alignment horizontal="center" vertical="center"/>
    </xf>
    <xf numFmtId="10" fontId="43" fillId="0" borderId="52" xfId="47" applyNumberFormat="1" applyFont="1" applyFill="1" applyBorder="1" applyAlignment="1">
      <alignment horizontal="center" vertical="center"/>
    </xf>
    <xf numFmtId="10" fontId="43" fillId="0" borderId="52" xfId="45" applyNumberFormat="1" applyFont="1" applyFill="1" applyBorder="1" applyAlignment="1">
      <alignment horizontal="center" vertical="center"/>
    </xf>
    <xf numFmtId="0" fontId="43" fillId="0" borderId="0" xfId="44" applyFont="1" applyFill="1" applyBorder="1" applyAlignment="1">
      <alignment vertical="center"/>
    </xf>
    <xf numFmtId="0" fontId="42" fillId="0" borderId="0" xfId="43" applyFont="1" applyFill="1" applyProtection="1"/>
    <xf numFmtId="0" fontId="42" fillId="0" borderId="0" xfId="43" applyFont="1" applyFill="1" applyAlignment="1" applyProtection="1">
      <alignment horizontal="center"/>
    </xf>
    <xf numFmtId="0" fontId="44" fillId="0" borderId="0" xfId="43" applyFont="1" applyFill="1" applyBorder="1" applyAlignment="1" applyProtection="1">
      <alignment horizontal="left" vertical="center"/>
    </xf>
    <xf numFmtId="167" fontId="42" fillId="0" borderId="0" xfId="43" applyNumberFormat="1" applyFont="1" applyFill="1" applyAlignment="1">
      <alignment vertical="center"/>
    </xf>
    <xf numFmtId="0" fontId="42" fillId="0" borderId="0" xfId="43" applyFont="1" applyFill="1" applyAlignment="1">
      <alignment vertical="center" wrapText="1"/>
    </xf>
    <xf numFmtId="0" fontId="42" fillId="0" borderId="0" xfId="43" applyFont="1" applyFill="1" applyAlignment="1">
      <alignment vertical="center"/>
    </xf>
    <xf numFmtId="0" fontId="43" fillId="0" borderId="0" xfId="45" applyFont="1" applyFill="1" applyBorder="1" applyAlignment="1">
      <alignment horizontal="center" vertical="center"/>
    </xf>
    <xf numFmtId="0" fontId="38" fillId="0" borderId="42" xfId="0" applyFont="1" applyBorder="1" applyAlignment="1">
      <alignment horizontal="center"/>
    </xf>
    <xf numFmtId="43" fontId="28" fillId="0" borderId="0" xfId="0" applyNumberFormat="1" applyFont="1"/>
    <xf numFmtId="165" fontId="45" fillId="0" borderId="16" xfId="42" applyFont="1" applyFill="1" applyBorder="1" applyAlignment="1"/>
    <xf numFmtId="0" fontId="45" fillId="0" borderId="17" xfId="0" applyFont="1" applyFill="1" applyBorder="1" applyAlignment="1">
      <alignment horizontal="center"/>
    </xf>
    <xf numFmtId="4" fontId="45" fillId="0" borderId="18" xfId="0" applyNumberFormat="1" applyFont="1" applyFill="1" applyBorder="1" applyAlignment="1"/>
    <xf numFmtId="165" fontId="45" fillId="0" borderId="20" xfId="42" applyFont="1" applyFill="1" applyBorder="1" applyAlignment="1"/>
    <xf numFmtId="0" fontId="45" fillId="0" borderId="21" xfId="0" applyFont="1" applyFill="1" applyBorder="1" applyAlignment="1">
      <alignment horizontal="center"/>
    </xf>
    <xf numFmtId="4" fontId="45" fillId="0" borderId="22" xfId="0" applyNumberFormat="1" applyFont="1" applyFill="1" applyBorder="1" applyAlignment="1"/>
    <xf numFmtId="4" fontId="47" fillId="0" borderId="22" xfId="0" applyNumberFormat="1" applyFont="1" applyFill="1" applyBorder="1" applyAlignment="1"/>
    <xf numFmtId="0" fontId="48" fillId="0" borderId="42" xfId="0" applyFont="1" applyBorder="1" applyAlignment="1">
      <alignment horizontal="center" vertical="center"/>
    </xf>
    <xf numFmtId="0" fontId="48" fillId="0" borderId="42" xfId="0" applyFont="1" applyBorder="1" applyAlignment="1">
      <alignment horizontal="center" vertical="center" wrapText="1"/>
    </xf>
    <xf numFmtId="166" fontId="48" fillId="0" borderId="42" xfId="0" applyNumberFormat="1" applyFont="1" applyBorder="1" applyAlignment="1">
      <alignment vertical="center"/>
    </xf>
    <xf numFmtId="165" fontId="45" fillId="24" borderId="16" xfId="42" applyFont="1" applyFill="1" applyBorder="1" applyAlignment="1"/>
    <xf numFmtId="4" fontId="45" fillId="0" borderId="32" xfId="0" applyNumberFormat="1" applyFont="1" applyFill="1" applyBorder="1" applyAlignment="1"/>
    <xf numFmtId="4" fontId="47" fillId="0" borderId="40" xfId="0" applyNumberFormat="1" applyFont="1" applyFill="1" applyBorder="1" applyAlignment="1"/>
    <xf numFmtId="0" fontId="23" fillId="0" borderId="0" xfId="0" applyFont="1"/>
    <xf numFmtId="2" fontId="0" fillId="0" borderId="0" xfId="0" applyNumberFormat="1"/>
    <xf numFmtId="165" fontId="0" fillId="0" borderId="0" xfId="42" applyFont="1"/>
    <xf numFmtId="0" fontId="27" fillId="0" borderId="33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27" fillId="0" borderId="48" xfId="0" applyFont="1" applyBorder="1" applyAlignment="1">
      <alignment horizontal="center"/>
    </xf>
    <xf numFmtId="0" fontId="27" fillId="0" borderId="49" xfId="0" applyFont="1" applyBorder="1" applyAlignment="1">
      <alignment horizontal="center"/>
    </xf>
    <xf numFmtId="0" fontId="45" fillId="0" borderId="17" xfId="0" applyFont="1" applyFill="1" applyBorder="1" applyAlignment="1">
      <alignment horizontal="left" vertical="top" wrapText="1"/>
    </xf>
    <xf numFmtId="0" fontId="45" fillId="0" borderId="21" xfId="0" applyFont="1" applyFill="1" applyBorder="1" applyAlignment="1">
      <alignment horizontal="left" vertical="top" wrapText="1"/>
    </xf>
    <xf numFmtId="0" fontId="46" fillId="0" borderId="16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29" fillId="0" borderId="17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5" fillId="16" borderId="41" xfId="0" applyFont="1" applyFill="1" applyBorder="1" applyAlignment="1">
      <alignment horizontal="center"/>
    </xf>
    <xf numFmtId="0" fontId="25" fillId="16" borderId="29" xfId="0" applyFont="1" applyFill="1" applyBorder="1" applyAlignment="1">
      <alignment horizontal="center"/>
    </xf>
    <xf numFmtId="0" fontId="25" fillId="16" borderId="37" xfId="0" applyFont="1" applyFill="1" applyBorder="1" applyAlignment="1">
      <alignment horizontal="center"/>
    </xf>
    <xf numFmtId="0" fontId="25" fillId="16" borderId="38" xfId="0" applyFont="1" applyFill="1" applyBorder="1" applyAlignment="1">
      <alignment horizontal="center"/>
    </xf>
    <xf numFmtId="4" fontId="21" fillId="16" borderId="0" xfId="0" applyNumberFormat="1" applyFont="1" applyFill="1" applyBorder="1" applyAlignment="1">
      <alignment horizontal="right"/>
    </xf>
    <xf numFmtId="10" fontId="21" fillId="16" borderId="0" xfId="0" applyNumberFormat="1" applyFont="1" applyFill="1" applyBorder="1" applyAlignment="1">
      <alignment horizontal="right"/>
    </xf>
    <xf numFmtId="0" fontId="27" fillId="0" borderId="16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9" fillId="0" borderId="17" xfId="0" applyFont="1" applyFill="1" applyBorder="1" applyAlignment="1">
      <alignment vertical="top" wrapText="1"/>
    </xf>
    <xf numFmtId="0" fontId="29" fillId="0" borderId="21" xfId="0" applyFont="1" applyFill="1" applyBorder="1" applyAlignment="1">
      <alignment vertical="top" wrapText="1"/>
    </xf>
    <xf numFmtId="0" fontId="29" fillId="0" borderId="17" xfId="0" applyFont="1" applyFill="1" applyBorder="1" applyAlignment="1">
      <alignment horizontal="left" vertical="top" wrapText="1"/>
    </xf>
    <xf numFmtId="0" fontId="29" fillId="0" borderId="21" xfId="0" applyFont="1" applyFill="1" applyBorder="1" applyAlignment="1">
      <alignment horizontal="left" vertical="top" wrapText="1"/>
    </xf>
    <xf numFmtId="0" fontId="31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45" fillId="0" borderId="29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39" fillId="25" borderId="44" xfId="0" applyFont="1" applyFill="1" applyBorder="1" applyAlignment="1">
      <alignment horizontal="right"/>
    </xf>
    <xf numFmtId="0" fontId="39" fillId="25" borderId="43" xfId="0" applyFont="1" applyFill="1" applyBorder="1" applyAlignment="1">
      <alignment horizontal="right"/>
    </xf>
    <xf numFmtId="0" fontId="39" fillId="25" borderId="38" xfId="0" applyFont="1" applyFill="1" applyBorder="1" applyAlignment="1">
      <alignment horizontal="right"/>
    </xf>
    <xf numFmtId="0" fontId="38" fillId="0" borderId="42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0" fillId="0" borderId="36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49" fontId="0" fillId="0" borderId="46" xfId="0" applyNumberFormat="1" applyBorder="1" applyAlignment="1">
      <alignment horizontal="left"/>
    </xf>
    <xf numFmtId="49" fontId="0" fillId="0" borderId="31" xfId="0" applyNumberFormat="1" applyBorder="1" applyAlignment="1">
      <alignment horizontal="left"/>
    </xf>
    <xf numFmtId="49" fontId="0" fillId="0" borderId="45" xfId="0" applyNumberFormat="1" applyBorder="1" applyAlignment="1">
      <alignment horizontal="left"/>
    </xf>
    <xf numFmtId="0" fontId="39" fillId="26" borderId="44" xfId="0" applyFont="1" applyFill="1" applyBorder="1" applyAlignment="1">
      <alignment horizontal="left"/>
    </xf>
    <xf numFmtId="0" fontId="39" fillId="26" borderId="43" xfId="0" applyFont="1" applyFill="1" applyBorder="1" applyAlignment="1">
      <alignment horizontal="left"/>
    </xf>
    <xf numFmtId="0" fontId="39" fillId="26" borderId="38" xfId="0" applyFont="1" applyFill="1" applyBorder="1" applyAlignment="1">
      <alignment horizontal="left"/>
    </xf>
    <xf numFmtId="0" fontId="13" fillId="0" borderId="3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0" fillId="0" borderId="36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5" xfId="0" applyBorder="1" applyAlignment="1">
      <alignment horizontal="left"/>
    </xf>
    <xf numFmtId="0" fontId="43" fillId="0" borderId="44" xfId="43" applyFont="1" applyFill="1" applyBorder="1" applyAlignment="1" applyProtection="1">
      <alignment horizontal="center"/>
    </xf>
    <xf numFmtId="0" fontId="43" fillId="0" borderId="43" xfId="43" applyFont="1" applyFill="1" applyBorder="1" applyAlignment="1" applyProtection="1">
      <alignment horizontal="center"/>
    </xf>
    <xf numFmtId="0" fontId="43" fillId="0" borderId="38" xfId="43" applyFont="1" applyFill="1" applyBorder="1" applyAlignment="1" applyProtection="1">
      <alignment horizontal="center"/>
    </xf>
    <xf numFmtId="0" fontId="43" fillId="0" borderId="0" xfId="44" applyFont="1" applyFill="1" applyBorder="1" applyAlignment="1">
      <alignment horizontal="center" vertical="center" wrapText="1"/>
    </xf>
  </cellXfs>
  <cellStyles count="48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16 2" xfId="43"/>
    <cellStyle name="Normal 7" xfId="45"/>
    <cellStyle name="Normal_Planilha de Preços Unitários 2000-2001 2" xfId="44"/>
    <cellStyle name="Nota" xfId="32" builtinId="10" customBuiltin="1"/>
    <cellStyle name="Porcentagem 2" xfId="46"/>
    <cellStyle name="Porcentagem 3 2" xfId="47"/>
    <cellStyle name="Saída" xfId="33" builtinId="21" customBuiltin="1"/>
    <cellStyle name="Separador de milhares" xfId="42" builtinId="3"/>
    <cellStyle name="Texto de Aviso" xfId="34" builtinId="11" customBuiltin="1"/>
    <cellStyle name="Texto Explicativo" xfId="35" builtinId="53" customBuiltin="1"/>
    <cellStyle name="Título 1" xfId="36" builtinId="16" customBuiltin="1"/>
    <cellStyle name="Título 2" xfId="37" builtinId="17" customBuiltin="1"/>
    <cellStyle name="Título 3" xfId="38" builtinId="18" customBuiltin="1"/>
    <cellStyle name="Título 4" xfId="39" builtinId="19" customBuiltin="1"/>
    <cellStyle name="Título 5" xfId="40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showGridLines="0" tabSelected="1" topLeftCell="A31" workbookViewId="0">
      <selection activeCell="B56" sqref="B56"/>
    </sheetView>
  </sheetViews>
  <sheetFormatPr defaultRowHeight="15" customHeight="1"/>
  <cols>
    <col min="1" max="1" width="1.85546875" customWidth="1"/>
    <col min="2" max="2" width="44.85546875" customWidth="1"/>
    <col min="3" max="3" width="8.28515625" customWidth="1"/>
    <col min="4" max="4" width="4.140625" customWidth="1"/>
    <col min="5" max="5" width="9.85546875" customWidth="1"/>
    <col min="6" max="6" width="10.28515625" customWidth="1"/>
    <col min="7" max="7" width="11.28515625" customWidth="1"/>
    <col min="8" max="8" width="7.7109375" style="1" customWidth="1"/>
    <col min="9" max="9" width="2.7109375" style="1" customWidth="1"/>
    <col min="10" max="10" width="11.5703125" bestFit="1" customWidth="1"/>
  </cols>
  <sheetData>
    <row r="1" spans="1:11">
      <c r="A1" s="206" t="s">
        <v>20</v>
      </c>
      <c r="B1" s="206"/>
      <c r="C1" s="206"/>
      <c r="D1" s="206"/>
      <c r="E1" s="206"/>
      <c r="F1" s="206"/>
      <c r="G1" s="206"/>
    </row>
    <row r="2" spans="1:11">
      <c r="A2" s="207" t="s">
        <v>76</v>
      </c>
      <c r="B2" s="207"/>
      <c r="C2" s="207"/>
      <c r="D2" s="207"/>
      <c r="E2" s="207"/>
      <c r="F2" s="207"/>
      <c r="G2" s="207"/>
    </row>
    <row r="3" spans="1:11">
      <c r="A3" s="2" t="s">
        <v>73</v>
      </c>
      <c r="B3" s="68"/>
      <c r="C3" s="117" t="s">
        <v>72</v>
      </c>
      <c r="D3" s="214">
        <v>0.22020000000000001</v>
      </c>
      <c r="E3" s="214"/>
      <c r="F3" s="68"/>
      <c r="G3" s="68"/>
    </row>
    <row r="4" spans="1:11">
      <c r="A4" s="84" t="s">
        <v>74</v>
      </c>
      <c r="B4" s="46"/>
      <c r="C4" s="68"/>
      <c r="D4" s="68"/>
      <c r="E4" s="68"/>
      <c r="F4" s="68"/>
      <c r="G4" s="68"/>
    </row>
    <row r="5" spans="1:11">
      <c r="A5" s="84" t="s">
        <v>71</v>
      </c>
      <c r="C5" s="4" t="s">
        <v>0</v>
      </c>
      <c r="D5" s="213">
        <f>359.65*6.8</f>
        <v>2445.62</v>
      </c>
      <c r="E5" s="213"/>
      <c r="F5" s="116" t="s">
        <v>1</v>
      </c>
      <c r="G5" s="3"/>
    </row>
    <row r="6" spans="1:11" s="8" customFormat="1" ht="12">
      <c r="A6" s="177" t="s">
        <v>137</v>
      </c>
      <c r="B6" s="5"/>
      <c r="C6" s="9"/>
      <c r="D6" s="5"/>
      <c r="E6" s="5"/>
      <c r="F6" s="5"/>
      <c r="G6" s="6"/>
      <c r="H6" s="7"/>
      <c r="I6" s="7"/>
    </row>
    <row r="7" spans="1:11">
      <c r="A7" s="208"/>
      <c r="B7" s="208"/>
      <c r="C7" s="208"/>
      <c r="D7" s="208"/>
      <c r="E7" s="208"/>
      <c r="F7" s="208"/>
      <c r="G7" s="208"/>
    </row>
    <row r="8" spans="1:11" s="1" customFormat="1">
      <c r="A8" s="10"/>
      <c r="B8" s="11" t="s">
        <v>2</v>
      </c>
      <c r="C8" s="209" t="s">
        <v>3</v>
      </c>
      <c r="D8" s="210"/>
      <c r="E8" s="107" t="s">
        <v>4</v>
      </c>
      <c r="F8" s="107" t="s">
        <v>5</v>
      </c>
      <c r="G8" s="107" t="s">
        <v>6</v>
      </c>
      <c r="H8" s="211" t="s">
        <v>7</v>
      </c>
      <c r="I8" s="212"/>
    </row>
    <row r="9" spans="1:11" s="1" customFormat="1">
      <c r="A9" s="12">
        <v>1</v>
      </c>
      <c r="B9" s="13" t="s">
        <v>8</v>
      </c>
      <c r="C9" s="14"/>
      <c r="D9" s="15"/>
      <c r="E9" s="16"/>
      <c r="F9" s="16"/>
      <c r="G9" s="14"/>
      <c r="H9" s="52"/>
      <c r="I9" s="51"/>
    </row>
    <row r="10" spans="1:11" s="20" customFormat="1" ht="12">
      <c r="A10" s="18"/>
      <c r="B10" s="43" t="s">
        <v>22</v>
      </c>
      <c r="C10" s="110">
        <v>3</v>
      </c>
      <c r="D10" s="60" t="s">
        <v>9</v>
      </c>
      <c r="E10" s="19">
        <v>290.95999999999998</v>
      </c>
      <c r="F10" s="19">
        <v>91.392175709203229</v>
      </c>
      <c r="G10" s="19">
        <f>SUM(E10,F10)</f>
        <v>382.35217570920321</v>
      </c>
      <c r="H10" s="180" t="s">
        <v>10</v>
      </c>
      <c r="I10" s="181"/>
      <c r="K10" s="163"/>
    </row>
    <row r="11" spans="1:11" s="20" customFormat="1" ht="12">
      <c r="A11" s="18"/>
      <c r="B11" s="21"/>
      <c r="C11" s="111"/>
      <c r="D11" s="61"/>
      <c r="E11" s="22">
        <f>C10*E10</f>
        <v>872.87999999999988</v>
      </c>
      <c r="F11" s="22">
        <f>C10*F10</f>
        <v>274.17652712760969</v>
      </c>
      <c r="G11" s="23">
        <f>SUM(E11:F11)</f>
        <v>1147.0565271276096</v>
      </c>
      <c r="H11" s="182"/>
      <c r="I11" s="183"/>
    </row>
    <row r="12" spans="1:11">
      <c r="A12" s="18"/>
      <c r="B12" s="24"/>
      <c r="C12" s="112"/>
      <c r="D12" s="64"/>
      <c r="E12" s="26"/>
      <c r="F12" s="26"/>
      <c r="G12" s="16"/>
      <c r="H12" s="55"/>
      <c r="I12" s="56"/>
    </row>
    <row r="13" spans="1:11" s="1" customFormat="1" ht="15.75" thickBot="1">
      <c r="A13" s="12"/>
      <c r="B13" s="28" t="s">
        <v>11</v>
      </c>
      <c r="C13" s="113"/>
      <c r="D13" s="65"/>
      <c r="E13" s="30">
        <f>SUM(E11)</f>
        <v>872.87999999999988</v>
      </c>
      <c r="F13" s="30">
        <f>SUM(F11)</f>
        <v>274.17652712760969</v>
      </c>
      <c r="G13" s="30">
        <f>SUM(E13:F13)</f>
        <v>1147.0565271276096</v>
      </c>
      <c r="H13" s="57"/>
      <c r="I13" s="41"/>
    </row>
    <row r="14" spans="1:11" s="1" customFormat="1">
      <c r="A14" s="12">
        <v>2</v>
      </c>
      <c r="B14" s="13" t="s">
        <v>18</v>
      </c>
      <c r="C14" s="114"/>
      <c r="D14" s="66"/>
      <c r="E14" s="16"/>
      <c r="F14" s="16"/>
      <c r="G14" s="16"/>
      <c r="H14" s="17"/>
      <c r="I14" s="50"/>
    </row>
    <row r="15" spans="1:11" s="20" customFormat="1" ht="12">
      <c r="A15" s="18"/>
      <c r="B15" s="44" t="s">
        <v>19</v>
      </c>
      <c r="C15" s="110">
        <f>D5</f>
        <v>2445.62</v>
      </c>
      <c r="D15" s="60" t="s">
        <v>9</v>
      </c>
      <c r="E15" s="19">
        <v>0.37169169230769222</v>
      </c>
      <c r="F15" s="19">
        <v>1.1047503076923075</v>
      </c>
      <c r="G15" s="19">
        <f>SUM(E15,F15)</f>
        <v>1.4764419999999998</v>
      </c>
      <c r="H15" s="184">
        <v>72961</v>
      </c>
      <c r="I15" s="185"/>
    </row>
    <row r="16" spans="1:11" s="20" customFormat="1" ht="12">
      <c r="A16" s="18"/>
      <c r="B16" s="21"/>
      <c r="C16" s="111"/>
      <c r="D16" s="61"/>
      <c r="E16" s="22">
        <f>C15*E15</f>
        <v>909.01663654153822</v>
      </c>
      <c r="F16" s="22">
        <f>C15*F15</f>
        <v>2701.7994474984612</v>
      </c>
      <c r="G16" s="23">
        <f>SUM(E16:F16)</f>
        <v>3610.8160840399996</v>
      </c>
      <c r="H16" s="186"/>
      <c r="I16" s="187"/>
    </row>
    <row r="17" spans="1:10">
      <c r="A17" s="18"/>
      <c r="B17" s="24"/>
      <c r="C17" s="112"/>
      <c r="D17" s="64"/>
      <c r="E17" s="26"/>
      <c r="F17" s="26"/>
      <c r="G17" s="16"/>
      <c r="H17" s="188"/>
      <c r="I17" s="189"/>
    </row>
    <row r="18" spans="1:10" s="1" customFormat="1" ht="15.75" thickBot="1">
      <c r="A18" s="12"/>
      <c r="B18" s="28" t="s">
        <v>11</v>
      </c>
      <c r="C18" s="113"/>
      <c r="D18" s="65"/>
      <c r="E18" s="30">
        <f>SUM(E16)</f>
        <v>909.01663654153822</v>
      </c>
      <c r="F18" s="30">
        <f>SUM(F16)</f>
        <v>2701.7994474984612</v>
      </c>
      <c r="G18" s="29">
        <f>SUM(E18:F18)</f>
        <v>3610.8160840399996</v>
      </c>
      <c r="H18" s="190"/>
      <c r="I18" s="191"/>
    </row>
    <row r="19" spans="1:10" s="1" customFormat="1">
      <c r="A19" s="12">
        <v>3</v>
      </c>
      <c r="B19" s="13" t="s">
        <v>16</v>
      </c>
      <c r="C19" s="114"/>
      <c r="D19" s="66"/>
      <c r="E19" s="16"/>
      <c r="F19" s="16"/>
      <c r="G19" s="16"/>
      <c r="H19" s="27"/>
      <c r="I19" s="31"/>
    </row>
    <row r="20" spans="1:10" s="20" customFormat="1" ht="12" customHeight="1">
      <c r="A20" s="18"/>
      <c r="B20" s="219" t="s">
        <v>24</v>
      </c>
      <c r="C20" s="110">
        <v>351.92</v>
      </c>
      <c r="D20" s="60" t="s">
        <v>14</v>
      </c>
      <c r="E20" s="19">
        <v>0</v>
      </c>
      <c r="F20" s="19">
        <v>12.74</v>
      </c>
      <c r="G20" s="19">
        <f>SUM(E20,F20)</f>
        <v>12.74</v>
      </c>
      <c r="H20" s="184">
        <v>90099</v>
      </c>
      <c r="I20" s="185"/>
      <c r="J20" s="163"/>
    </row>
    <row r="21" spans="1:10" s="20" customFormat="1" ht="12" customHeight="1">
      <c r="A21" s="18"/>
      <c r="B21" s="220"/>
      <c r="C21" s="111"/>
      <c r="D21" s="61"/>
      <c r="E21" s="22">
        <f>C20*E20</f>
        <v>0</v>
      </c>
      <c r="F21" s="22">
        <f>C20*F20</f>
        <v>4483.4607999999998</v>
      </c>
      <c r="G21" s="23">
        <f>SUM(E21:F21)</f>
        <v>4483.4607999999998</v>
      </c>
      <c r="H21" s="186"/>
      <c r="I21" s="187"/>
    </row>
    <row r="22" spans="1:10" s="20" customFormat="1" ht="12">
      <c r="A22" s="18"/>
      <c r="B22" s="43" t="s">
        <v>25</v>
      </c>
      <c r="C22" s="110">
        <v>53.07</v>
      </c>
      <c r="D22" s="60" t="s">
        <v>14</v>
      </c>
      <c r="E22" s="19">
        <v>0</v>
      </c>
      <c r="F22" s="19">
        <v>10.68</v>
      </c>
      <c r="G22" s="19">
        <f>SUM(E22,F22)</f>
        <v>10.68</v>
      </c>
      <c r="H22" s="223">
        <v>95290</v>
      </c>
      <c r="I22" s="224"/>
    </row>
    <row r="23" spans="1:10" s="20" customFormat="1" ht="12">
      <c r="A23" s="18"/>
      <c r="B23" s="35"/>
      <c r="C23" s="111"/>
      <c r="D23" s="61"/>
      <c r="E23" s="22">
        <f>C22*E22</f>
        <v>0</v>
      </c>
      <c r="F23" s="22">
        <f>C22*F22</f>
        <v>566.7876</v>
      </c>
      <c r="G23" s="23">
        <f>SUM(E23:F23)</f>
        <v>566.7876</v>
      </c>
      <c r="H23" s="225"/>
      <c r="I23" s="226"/>
    </row>
    <row r="24" spans="1:10" s="20" customFormat="1" ht="12" customHeight="1">
      <c r="A24" s="18"/>
      <c r="B24" s="221" t="s">
        <v>21</v>
      </c>
      <c r="C24" s="110">
        <f>C20-C22</f>
        <v>298.85000000000002</v>
      </c>
      <c r="D24" s="58" t="s">
        <v>14</v>
      </c>
      <c r="E24" s="32">
        <v>0</v>
      </c>
      <c r="F24" s="32">
        <v>21.46</v>
      </c>
      <c r="G24" s="32">
        <f>SUM(E24,F24)</f>
        <v>21.46</v>
      </c>
      <c r="H24" s="223">
        <v>93374</v>
      </c>
      <c r="I24" s="224"/>
    </row>
    <row r="25" spans="1:10" s="20" customFormat="1" ht="12" customHeight="1">
      <c r="A25" s="18"/>
      <c r="B25" s="222"/>
      <c r="C25" s="111"/>
      <c r="D25" s="59"/>
      <c r="E25" s="33">
        <f>C24*E24</f>
        <v>0</v>
      </c>
      <c r="F25" s="33">
        <f>C24*F24</f>
        <v>6413.3210000000008</v>
      </c>
      <c r="G25" s="34">
        <f>SUM(E25:F25)</f>
        <v>6413.3210000000008</v>
      </c>
      <c r="H25" s="225"/>
      <c r="I25" s="226"/>
    </row>
    <row r="26" spans="1:10" s="20" customFormat="1" ht="12" customHeight="1">
      <c r="A26" s="18"/>
      <c r="B26" s="200" t="s">
        <v>130</v>
      </c>
      <c r="C26" s="110">
        <v>250</v>
      </c>
      <c r="D26" s="62" t="s">
        <v>13</v>
      </c>
      <c r="E26" s="49">
        <v>64.67</v>
      </c>
      <c r="F26" s="49">
        <v>0</v>
      </c>
      <c r="G26" s="49">
        <f>SUM(E26,F26)</f>
        <v>64.67</v>
      </c>
      <c r="H26" s="202" t="s">
        <v>134</v>
      </c>
      <c r="I26" s="203"/>
    </row>
    <row r="27" spans="1:10" s="20" customFormat="1" ht="12">
      <c r="A27" s="18"/>
      <c r="B27" s="201"/>
      <c r="C27" s="111"/>
      <c r="D27" s="63"/>
      <c r="E27" s="47">
        <f>C26*E26</f>
        <v>16167.5</v>
      </c>
      <c r="F27" s="47">
        <f>C26*F26</f>
        <v>0</v>
      </c>
      <c r="G27" s="48">
        <f>SUM(E27:F27)</f>
        <v>16167.5</v>
      </c>
      <c r="H27" s="204"/>
      <c r="I27" s="205"/>
    </row>
    <row r="28" spans="1:10" s="20" customFormat="1" ht="12" customHeight="1">
      <c r="A28" s="18"/>
      <c r="B28" s="200" t="s">
        <v>131</v>
      </c>
      <c r="C28" s="110">
        <v>11</v>
      </c>
      <c r="D28" s="58" t="s">
        <v>13</v>
      </c>
      <c r="E28" s="32">
        <v>186.69</v>
      </c>
      <c r="F28" s="32">
        <v>0</v>
      </c>
      <c r="G28" s="32">
        <f>SUM(E28,F28)</f>
        <v>186.69</v>
      </c>
      <c r="H28" s="202" t="s">
        <v>134</v>
      </c>
      <c r="I28" s="203"/>
    </row>
    <row r="29" spans="1:10" s="20" customFormat="1" ht="12">
      <c r="A29" s="18"/>
      <c r="B29" s="201"/>
      <c r="C29" s="111"/>
      <c r="D29" s="59"/>
      <c r="E29" s="33">
        <f>C28*E28</f>
        <v>2053.59</v>
      </c>
      <c r="F29" s="33">
        <f>C28*F28</f>
        <v>0</v>
      </c>
      <c r="G29" s="34">
        <f>SUM(E29:F29)</f>
        <v>2053.59</v>
      </c>
      <c r="H29" s="204"/>
      <c r="I29" s="205"/>
    </row>
    <row r="30" spans="1:10" s="20" customFormat="1" ht="12" customHeight="1">
      <c r="A30" s="18"/>
      <c r="B30" s="200" t="s">
        <v>132</v>
      </c>
      <c r="C30" s="110">
        <v>250</v>
      </c>
      <c r="D30" s="62" t="s">
        <v>13</v>
      </c>
      <c r="E30" s="49">
        <v>31.224917999999995</v>
      </c>
      <c r="F30" s="49">
        <v>20.816611999999999</v>
      </c>
      <c r="G30" s="49">
        <f>SUM(E30,F30)</f>
        <v>52.041529999999995</v>
      </c>
      <c r="H30" s="202">
        <v>92821</v>
      </c>
      <c r="I30" s="203"/>
    </row>
    <row r="31" spans="1:10" s="20" customFormat="1" ht="12">
      <c r="A31" s="18"/>
      <c r="B31" s="201"/>
      <c r="C31" s="111"/>
      <c r="D31" s="63"/>
      <c r="E31" s="47">
        <f>C30*E30</f>
        <v>7806.2294999999986</v>
      </c>
      <c r="F31" s="47">
        <f>C30*F30</f>
        <v>5204.1530000000002</v>
      </c>
      <c r="G31" s="48">
        <f>SUM(E31:F31)</f>
        <v>13010.3825</v>
      </c>
      <c r="H31" s="204"/>
      <c r="I31" s="205"/>
    </row>
    <row r="32" spans="1:10" s="20" customFormat="1" ht="12" customHeight="1">
      <c r="A32" s="18"/>
      <c r="B32" s="200" t="s">
        <v>133</v>
      </c>
      <c r="C32" s="110">
        <v>11</v>
      </c>
      <c r="D32" s="58" t="s">
        <v>13</v>
      </c>
      <c r="E32" s="32">
        <v>60.458469599999987</v>
      </c>
      <c r="F32" s="32">
        <v>40.305646400000001</v>
      </c>
      <c r="G32" s="32">
        <f>SUM(E32,F32)</f>
        <v>100.76411599999999</v>
      </c>
      <c r="H32" s="202">
        <v>92826</v>
      </c>
      <c r="I32" s="203"/>
    </row>
    <row r="33" spans="1:9" s="20" customFormat="1" ht="12">
      <c r="A33" s="18"/>
      <c r="B33" s="201"/>
      <c r="C33" s="111"/>
      <c r="D33" s="59"/>
      <c r="E33" s="33">
        <f>C32*E32</f>
        <v>665.04316559999984</v>
      </c>
      <c r="F33" s="33">
        <f>C32*F32</f>
        <v>443.36211040000001</v>
      </c>
      <c r="G33" s="34">
        <f>SUM(E33:F33)</f>
        <v>1108.405276</v>
      </c>
      <c r="H33" s="204"/>
      <c r="I33" s="205"/>
    </row>
    <row r="34" spans="1:9" s="20" customFormat="1" ht="12" customHeight="1">
      <c r="A34" s="18"/>
      <c r="B34" s="194" t="s">
        <v>128</v>
      </c>
      <c r="C34" s="164">
        <v>10</v>
      </c>
      <c r="D34" s="165" t="s">
        <v>15</v>
      </c>
      <c r="E34" s="166">
        <v>920.4</v>
      </c>
      <c r="F34" s="166">
        <v>532.54</v>
      </c>
      <c r="G34" s="166">
        <f>SUM(E34,F34)</f>
        <v>1452.94</v>
      </c>
      <c r="H34" s="196" t="s">
        <v>36</v>
      </c>
      <c r="I34" s="197"/>
    </row>
    <row r="35" spans="1:9" s="20" customFormat="1" ht="12">
      <c r="A35" s="18"/>
      <c r="B35" s="195"/>
      <c r="C35" s="167"/>
      <c r="D35" s="168"/>
      <c r="E35" s="169">
        <f>C34*E34</f>
        <v>9204</v>
      </c>
      <c r="F35" s="169">
        <f>C34*F34</f>
        <v>5325.4</v>
      </c>
      <c r="G35" s="170">
        <f>SUM(E35:F35)</f>
        <v>14529.4</v>
      </c>
      <c r="H35" s="198"/>
      <c r="I35" s="199"/>
    </row>
    <row r="36" spans="1:9" s="109" customFormat="1" ht="18.75" customHeight="1">
      <c r="A36" s="108"/>
      <c r="B36" s="229" t="s">
        <v>129</v>
      </c>
      <c r="C36" s="164">
        <v>2</v>
      </c>
      <c r="D36" s="165" t="s">
        <v>15</v>
      </c>
      <c r="E36" s="166">
        <v>1072.51</v>
      </c>
      <c r="F36" s="166">
        <v>854.43</v>
      </c>
      <c r="G36" s="166">
        <f>SUM(E36,F36)</f>
        <v>1926.94</v>
      </c>
      <c r="H36" s="196" t="s">
        <v>36</v>
      </c>
      <c r="I36" s="197"/>
    </row>
    <row r="37" spans="1:9" s="109" customFormat="1" ht="18.75" customHeight="1">
      <c r="A37" s="108"/>
      <c r="B37" s="229"/>
      <c r="C37" s="167"/>
      <c r="D37" s="168"/>
      <c r="E37" s="169">
        <f>C36*E36</f>
        <v>2145.02</v>
      </c>
      <c r="F37" s="169">
        <f>C36*F36</f>
        <v>1708.86</v>
      </c>
      <c r="G37" s="170">
        <f>SUM(E37:F37)</f>
        <v>3853.88</v>
      </c>
      <c r="H37" s="198"/>
      <c r="I37" s="199"/>
    </row>
    <row r="38" spans="1:9" s="20" customFormat="1" ht="12">
      <c r="A38" s="18"/>
      <c r="B38" s="54"/>
      <c r="C38" s="115"/>
      <c r="D38" s="67"/>
      <c r="E38" s="19"/>
      <c r="F38" s="19"/>
      <c r="G38" s="53"/>
      <c r="H38" s="227"/>
      <c r="I38" s="228"/>
    </row>
    <row r="39" spans="1:9" s="1" customFormat="1" ht="15" customHeight="1" thickBot="1">
      <c r="A39" s="12"/>
      <c r="B39" s="28" t="s">
        <v>11</v>
      </c>
      <c r="C39" s="113"/>
      <c r="D39" s="65"/>
      <c r="E39" s="30">
        <f>SUM(E21,E23,E25,E27,E29,E31,E33,E35,E37)</f>
        <v>38041.382665599995</v>
      </c>
      <c r="F39" s="30">
        <f>SUM(F21,F23,F25,F27,F29,F31,F33,F35,F37)</f>
        <v>24145.344510399998</v>
      </c>
      <c r="G39" s="30">
        <f>SUM(E39:F39)</f>
        <v>62186.727175999993</v>
      </c>
      <c r="H39" s="217"/>
      <c r="I39" s="218"/>
    </row>
    <row r="40" spans="1:9" s="1" customFormat="1">
      <c r="A40" s="12">
        <v>4</v>
      </c>
      <c r="B40" s="13" t="s">
        <v>12</v>
      </c>
      <c r="C40" s="114"/>
      <c r="D40" s="66"/>
      <c r="E40" s="16"/>
      <c r="F40" s="16"/>
      <c r="G40" s="16"/>
      <c r="H40" s="192"/>
      <c r="I40" s="193"/>
    </row>
    <row r="41" spans="1:9" s="20" customFormat="1" ht="12" customHeight="1">
      <c r="A41" s="18"/>
      <c r="B41" s="194" t="s">
        <v>127</v>
      </c>
      <c r="C41" s="174">
        <f>D5</f>
        <v>2445.62</v>
      </c>
      <c r="D41" s="165" t="s">
        <v>9</v>
      </c>
      <c r="E41" s="166">
        <v>51.62</v>
      </c>
      <c r="F41" s="166">
        <v>9.7100000000000009</v>
      </c>
      <c r="G41" s="175">
        <f>SUM(E41,F41)</f>
        <v>61.33</v>
      </c>
      <c r="H41" s="196" t="s">
        <v>36</v>
      </c>
      <c r="I41" s="197"/>
    </row>
    <row r="42" spans="1:9" s="20" customFormat="1" ht="36.75" customHeight="1">
      <c r="A42" s="18"/>
      <c r="B42" s="195"/>
      <c r="C42" s="167"/>
      <c r="D42" s="168"/>
      <c r="E42" s="169">
        <f>C41*E41</f>
        <v>126242.90439999998</v>
      </c>
      <c r="F42" s="169">
        <f>C41*F41</f>
        <v>23746.9702</v>
      </c>
      <c r="G42" s="176">
        <f>SUM(E42:F42)</f>
        <v>149989.87459999998</v>
      </c>
      <c r="H42" s="198"/>
      <c r="I42" s="199"/>
    </row>
    <row r="43" spans="1:9" s="20" customFormat="1" ht="12" customHeight="1">
      <c r="A43" s="18"/>
      <c r="B43" s="221" t="s">
        <v>23</v>
      </c>
      <c r="C43" s="110">
        <v>733</v>
      </c>
      <c r="D43" s="60" t="s">
        <v>13</v>
      </c>
      <c r="E43" s="19">
        <v>25.620432258010819</v>
      </c>
      <c r="F43" s="19">
        <v>17.07436574198918</v>
      </c>
      <c r="G43" s="19">
        <f>SUM(E43,F43)</f>
        <v>42.694797999999999</v>
      </c>
      <c r="H43" s="184">
        <v>94274</v>
      </c>
      <c r="I43" s="185"/>
    </row>
    <row r="44" spans="1:9" s="20" customFormat="1" ht="24.75" customHeight="1">
      <c r="A44" s="18"/>
      <c r="B44" s="222"/>
      <c r="C44" s="111"/>
      <c r="D44" s="61"/>
      <c r="E44" s="22">
        <f>C43*E43</f>
        <v>18779.776845121931</v>
      </c>
      <c r="F44" s="22">
        <f>C43*F43</f>
        <v>12515.510088878069</v>
      </c>
      <c r="G44" s="23">
        <f>SUM(E44:F44)</f>
        <v>31295.286934</v>
      </c>
      <c r="H44" s="186"/>
      <c r="I44" s="187"/>
    </row>
    <row r="45" spans="1:9">
      <c r="A45" s="18"/>
      <c r="B45" s="24"/>
      <c r="C45" s="112"/>
      <c r="D45" s="64"/>
      <c r="E45" s="26"/>
      <c r="F45" s="26"/>
      <c r="G45" s="16"/>
      <c r="H45" s="215"/>
      <c r="I45" s="216"/>
    </row>
    <row r="46" spans="1:9" s="1" customFormat="1" ht="15.75" thickBot="1">
      <c r="A46" s="12"/>
      <c r="B46" s="28" t="s">
        <v>11</v>
      </c>
      <c r="C46" s="113"/>
      <c r="D46" s="65"/>
      <c r="E46" s="30">
        <f>SUM(E42,E44)</f>
        <v>145022.68124512193</v>
      </c>
      <c r="F46" s="30">
        <f>SUM(F42,F44)</f>
        <v>36262.480288878069</v>
      </c>
      <c r="G46" s="30">
        <f>SUM(E46:F46)</f>
        <v>181285.16153400001</v>
      </c>
      <c r="H46" s="217"/>
      <c r="I46" s="218"/>
    </row>
    <row r="47" spans="1:9">
      <c r="A47" s="18"/>
      <c r="B47" s="37"/>
      <c r="C47" s="45"/>
      <c r="D47" s="25"/>
      <c r="E47" s="26"/>
      <c r="F47" s="26"/>
      <c r="G47" s="16"/>
      <c r="H47" s="27"/>
      <c r="I47" s="36"/>
    </row>
    <row r="48" spans="1:9" s="1" customFormat="1" ht="16.149999999999999" customHeight="1" thickBot="1">
      <c r="A48" s="13"/>
      <c r="B48" s="28" t="s">
        <v>17</v>
      </c>
      <c r="C48" s="38"/>
      <c r="D48" s="28"/>
      <c r="E48" s="39">
        <f>SUM(E46,E39,E18,E13)</f>
        <v>184845.96054726347</v>
      </c>
      <c r="F48" s="39">
        <f>SUM(F46,F39,F18,F13)</f>
        <v>63383.800773904135</v>
      </c>
      <c r="G48" s="39">
        <f>SUM(E48:F48)</f>
        <v>248229.76132116761</v>
      </c>
      <c r="H48" s="27"/>
      <c r="I48" s="36"/>
    </row>
    <row r="50" spans="5:10" ht="15" customHeight="1">
      <c r="G50" s="42" t="s">
        <v>75</v>
      </c>
      <c r="H50" s="42"/>
      <c r="I50" s="42"/>
    </row>
    <row r="51" spans="5:10" ht="15" customHeight="1">
      <c r="J51" s="179"/>
    </row>
    <row r="52" spans="5:10" ht="15" customHeight="1">
      <c r="J52" s="83"/>
    </row>
    <row r="53" spans="5:10" ht="15" customHeight="1">
      <c r="E53" s="83"/>
      <c r="F53" s="83"/>
      <c r="G53" s="83"/>
    </row>
  </sheetData>
  <sheetProtection selectLockedCells="1" selectUnlockedCells="1"/>
  <mergeCells count="34">
    <mergeCell ref="H45:I46"/>
    <mergeCell ref="B20:B21"/>
    <mergeCell ref="H20:I21"/>
    <mergeCell ref="B43:B44"/>
    <mergeCell ref="H43:I44"/>
    <mergeCell ref="H22:I23"/>
    <mergeCell ref="B24:B25"/>
    <mergeCell ref="H24:I25"/>
    <mergeCell ref="H38:I39"/>
    <mergeCell ref="B36:B37"/>
    <mergeCell ref="H36:I37"/>
    <mergeCell ref="B26:B27"/>
    <mergeCell ref="H26:I27"/>
    <mergeCell ref="A1:G1"/>
    <mergeCell ref="A2:G2"/>
    <mergeCell ref="A7:G7"/>
    <mergeCell ref="C8:D8"/>
    <mergeCell ref="H8:I8"/>
    <mergeCell ref="D5:E5"/>
    <mergeCell ref="D3:E3"/>
    <mergeCell ref="H10:I11"/>
    <mergeCell ref="H15:I16"/>
    <mergeCell ref="H17:I18"/>
    <mergeCell ref="H40:I40"/>
    <mergeCell ref="B41:B42"/>
    <mergeCell ref="H41:I42"/>
    <mergeCell ref="B30:B31"/>
    <mergeCell ref="H30:I31"/>
    <mergeCell ref="B32:B33"/>
    <mergeCell ref="B34:B35"/>
    <mergeCell ref="H34:I35"/>
    <mergeCell ref="B28:B29"/>
    <mergeCell ref="H28:I29"/>
    <mergeCell ref="H32:I33"/>
  </mergeCells>
  <printOptions horizontalCentered="1"/>
  <pageMargins left="0.50847222222222221" right="7.8472222222222221E-2" top="0.78749999999999998" bottom="0.78749999999999998" header="0.51180555555555551" footer="0.51180555555555551"/>
  <pageSetup scale="92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"/>
  <sheetViews>
    <sheetView topLeftCell="B1" workbookViewId="0">
      <selection activeCell="C10" sqref="C10"/>
    </sheetView>
  </sheetViews>
  <sheetFormatPr defaultRowHeight="15"/>
  <cols>
    <col min="1" max="1" width="2.42578125" customWidth="1"/>
    <col min="2" max="2" width="22.42578125" customWidth="1"/>
    <col min="3" max="3" width="12.28515625" customWidth="1"/>
    <col min="4" max="4" width="10" customWidth="1"/>
    <col min="5" max="5" width="6.7109375" customWidth="1"/>
    <col min="6" max="6" width="10.140625" bestFit="1" customWidth="1"/>
    <col min="7" max="7" width="6.7109375" customWidth="1"/>
    <col min="8" max="8" width="10.140625" bestFit="1" customWidth="1"/>
    <col min="9" max="9" width="6.7109375" customWidth="1"/>
    <col min="10" max="10" width="10.140625" bestFit="1" customWidth="1"/>
    <col min="11" max="11" width="6.7109375" customWidth="1"/>
    <col min="12" max="12" width="14.140625" customWidth="1"/>
  </cols>
  <sheetData>
    <row r="1" spans="1:12">
      <c r="A1" s="207" t="s">
        <v>26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2">
      <c r="A2" s="207" t="str">
        <f>'Orçamento Geral'!A2:G2</f>
        <v>Obra: Pavimentação Rua Dr. Miguel Santana - Techo 2.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>
      <c r="A3" s="208"/>
      <c r="B3" s="208"/>
      <c r="C3" s="208"/>
      <c r="D3" s="208"/>
      <c r="E3" s="208"/>
      <c r="F3" s="208"/>
      <c r="G3" s="208"/>
      <c r="H3" s="208"/>
      <c r="I3" s="40"/>
      <c r="J3" s="40"/>
      <c r="K3" s="40"/>
      <c r="L3" s="40"/>
    </row>
    <row r="4" spans="1:12">
      <c r="A4" s="230"/>
      <c r="B4" s="230"/>
      <c r="C4" s="230"/>
      <c r="D4" s="230"/>
      <c r="E4" s="230"/>
      <c r="F4" s="230"/>
      <c r="G4" s="230"/>
      <c r="H4" s="230"/>
      <c r="I4" s="69"/>
      <c r="J4" s="69"/>
      <c r="K4" s="69"/>
      <c r="L4" s="69"/>
    </row>
    <row r="5" spans="1:12">
      <c r="A5" s="70"/>
      <c r="B5" s="71" t="s">
        <v>2</v>
      </c>
      <c r="C5" s="72" t="s">
        <v>27</v>
      </c>
      <c r="D5" s="231" t="s">
        <v>28</v>
      </c>
      <c r="E5" s="231"/>
      <c r="F5" s="231" t="s">
        <v>29</v>
      </c>
      <c r="G5" s="231"/>
      <c r="H5" s="231" t="s">
        <v>30</v>
      </c>
      <c r="I5" s="231"/>
      <c r="J5" s="231" t="s">
        <v>31</v>
      </c>
      <c r="K5" s="231"/>
      <c r="L5" s="72" t="s">
        <v>27</v>
      </c>
    </row>
    <row r="6" spans="1:12">
      <c r="A6" s="73">
        <v>1</v>
      </c>
      <c r="B6" s="74" t="str">
        <f>'Orçamento Geral'!B9</f>
        <v>SERVIÇOS PRELIMINARES</v>
      </c>
      <c r="C6" s="75">
        <f>'Orçamento Geral'!G13</f>
        <v>1147.0565271276096</v>
      </c>
      <c r="D6" s="76">
        <f t="shared" ref="D6:D9" si="0">C6*E6</f>
        <v>1147.0565271276096</v>
      </c>
      <c r="E6" s="77">
        <v>1</v>
      </c>
      <c r="F6" s="76">
        <f t="shared" ref="F6:F9" si="1">C6*G6</f>
        <v>0</v>
      </c>
      <c r="G6" s="77">
        <v>0</v>
      </c>
      <c r="H6" s="76">
        <f t="shared" ref="H6:H9" si="2">C6*I6</f>
        <v>0</v>
      </c>
      <c r="I6" s="78">
        <v>0</v>
      </c>
      <c r="J6" s="76">
        <f>C6*K6</f>
        <v>0</v>
      </c>
      <c r="K6" s="78">
        <v>0</v>
      </c>
      <c r="L6" s="79">
        <f>SUM(D6,F6,H6,J6)</f>
        <v>1147.0565271276096</v>
      </c>
    </row>
    <row r="7" spans="1:12">
      <c r="A7" s="73">
        <v>2</v>
      </c>
      <c r="B7" s="74" t="str">
        <f>'Orçamento Geral'!B14</f>
        <v>TERRAPLENAGEM</v>
      </c>
      <c r="C7" s="75">
        <f>'Orçamento Geral'!G18</f>
        <v>3610.8160840399996</v>
      </c>
      <c r="D7" s="76">
        <f t="shared" si="0"/>
        <v>1805.4080420199998</v>
      </c>
      <c r="E7" s="77">
        <v>0.5</v>
      </c>
      <c r="F7" s="76">
        <f t="shared" si="1"/>
        <v>1805.4080420199998</v>
      </c>
      <c r="G7" s="77">
        <v>0.5</v>
      </c>
      <c r="H7" s="76">
        <f t="shared" si="2"/>
        <v>0</v>
      </c>
      <c r="I7" s="78">
        <v>0</v>
      </c>
      <c r="J7" s="76">
        <f t="shared" ref="J7:J9" si="3">C7*K7</f>
        <v>0</v>
      </c>
      <c r="K7" s="78">
        <v>0</v>
      </c>
      <c r="L7" s="79">
        <f t="shared" ref="L7:L9" si="4">SUM(D7,F7,H7,J7)</f>
        <v>3610.8160840399996</v>
      </c>
    </row>
    <row r="8" spans="1:12">
      <c r="A8" s="73">
        <v>3</v>
      </c>
      <c r="B8" s="74" t="str">
        <f>'Orçamento Geral'!B19</f>
        <v>DRENAGEM</v>
      </c>
      <c r="C8" s="75">
        <f>'Orçamento Geral'!G39</f>
        <v>62186.727175999993</v>
      </c>
      <c r="D8" s="76">
        <f t="shared" si="0"/>
        <v>31093.363587999997</v>
      </c>
      <c r="E8" s="77">
        <v>0.5</v>
      </c>
      <c r="F8" s="76">
        <f t="shared" si="1"/>
        <v>31093.363587999997</v>
      </c>
      <c r="G8" s="77">
        <v>0.5</v>
      </c>
      <c r="H8" s="76">
        <f t="shared" si="2"/>
        <v>0</v>
      </c>
      <c r="I8" s="80">
        <v>0</v>
      </c>
      <c r="J8" s="76">
        <f t="shared" si="3"/>
        <v>0</v>
      </c>
      <c r="K8" s="80">
        <v>0</v>
      </c>
      <c r="L8" s="79">
        <f t="shared" si="4"/>
        <v>62186.727175999993</v>
      </c>
    </row>
    <row r="9" spans="1:12">
      <c r="A9" s="73">
        <v>4</v>
      </c>
      <c r="B9" s="74" t="str">
        <f>'Orçamento Geral'!B40</f>
        <v>PAVIMENTAÇÃO</v>
      </c>
      <c r="C9" s="75">
        <f>'Orçamento Geral'!G46</f>
        <v>181285.16153400001</v>
      </c>
      <c r="D9" s="76">
        <f t="shared" si="0"/>
        <v>0</v>
      </c>
      <c r="E9" s="77">
        <v>0</v>
      </c>
      <c r="F9" s="76">
        <f t="shared" si="1"/>
        <v>36257.032306800007</v>
      </c>
      <c r="G9" s="77">
        <v>0.2</v>
      </c>
      <c r="H9" s="76">
        <f t="shared" si="2"/>
        <v>90642.580767000007</v>
      </c>
      <c r="I9" s="80">
        <v>0.5</v>
      </c>
      <c r="J9" s="76">
        <f t="shared" si="3"/>
        <v>54385.5484602</v>
      </c>
      <c r="K9" s="80">
        <v>0.3</v>
      </c>
      <c r="L9" s="79">
        <f t="shared" si="4"/>
        <v>181285.16153400001</v>
      </c>
    </row>
    <row r="10" spans="1:12" ht="15.75" thickBot="1">
      <c r="A10" s="81"/>
      <c r="B10" s="28" t="s">
        <v>17</v>
      </c>
      <c r="C10" s="82">
        <f>SUM(C6:C9)</f>
        <v>248229.76132116764</v>
      </c>
      <c r="D10" s="82">
        <f>SUM(D6:D9)</f>
        <v>34045.828157147604</v>
      </c>
      <c r="E10" s="28"/>
      <c r="F10" s="82">
        <f>SUM(F6:F9)</f>
        <v>69155.803936820012</v>
      </c>
      <c r="G10" s="38"/>
      <c r="H10" s="82">
        <f>SUM(H6:H9)</f>
        <v>90642.580767000007</v>
      </c>
      <c r="I10" s="41"/>
      <c r="J10" s="82">
        <f>SUM(J6:J9)</f>
        <v>54385.5484602</v>
      </c>
      <c r="K10" s="41"/>
      <c r="L10" s="118">
        <f>SUM(L6:L9)</f>
        <v>248229.76132116764</v>
      </c>
    </row>
  </sheetData>
  <mergeCells count="8">
    <mergeCell ref="A1:L1"/>
    <mergeCell ref="A2:L2"/>
    <mergeCell ref="A3:H3"/>
    <mergeCell ref="A4:H4"/>
    <mergeCell ref="D5:E5"/>
    <mergeCell ref="F5:G5"/>
    <mergeCell ref="H5:I5"/>
    <mergeCell ref="J5:K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00"/>
  <sheetViews>
    <sheetView view="pageLayout" topLeftCell="A7" workbookViewId="0">
      <selection activeCell="A25" sqref="A25"/>
    </sheetView>
  </sheetViews>
  <sheetFormatPr defaultRowHeight="15"/>
  <cols>
    <col min="1" max="1" width="10.5703125" customWidth="1"/>
    <col min="2" max="2" width="8.28515625" customWidth="1"/>
    <col min="3" max="3" width="64.5703125" customWidth="1"/>
    <col min="4" max="4" width="6.85546875" customWidth="1"/>
    <col min="5" max="5" width="8.7109375" customWidth="1"/>
    <col min="6" max="7" width="11.28515625" customWidth="1"/>
    <col min="9" max="9" width="11.5703125" bestFit="1" customWidth="1"/>
  </cols>
  <sheetData>
    <row r="1" spans="1:9">
      <c r="A1" s="246" t="s">
        <v>106</v>
      </c>
      <c r="B1" s="247"/>
      <c r="C1" s="247"/>
      <c r="D1" s="247"/>
      <c r="E1" s="247"/>
      <c r="F1" s="247"/>
      <c r="G1" s="248"/>
    </row>
    <row r="2" spans="1:9">
      <c r="A2" s="249"/>
      <c r="B2" s="250"/>
      <c r="C2" s="250"/>
      <c r="D2" s="250"/>
      <c r="E2" s="250"/>
      <c r="F2" s="250"/>
      <c r="G2" s="251"/>
    </row>
    <row r="3" spans="1:9">
      <c r="A3" s="99"/>
      <c r="B3" s="99"/>
      <c r="C3" s="99"/>
      <c r="D3" s="99"/>
      <c r="E3" s="99"/>
      <c r="F3" s="99"/>
      <c r="G3" s="99"/>
    </row>
    <row r="4" spans="1:9">
      <c r="A4" s="252" t="s">
        <v>126</v>
      </c>
      <c r="B4" s="253"/>
      <c r="C4" s="253"/>
      <c r="D4" s="253"/>
      <c r="E4" s="253"/>
      <c r="F4" s="253"/>
      <c r="G4" s="254"/>
    </row>
    <row r="5" spans="1:9">
      <c r="A5" s="255" t="s">
        <v>68</v>
      </c>
      <c r="B5" s="256"/>
      <c r="C5" s="256"/>
      <c r="D5" s="256"/>
      <c r="E5" s="256"/>
      <c r="F5" s="256"/>
      <c r="G5" s="257"/>
    </row>
    <row r="6" spans="1:9">
      <c r="A6" s="98" t="s">
        <v>45</v>
      </c>
      <c r="B6" s="98" t="s">
        <v>44</v>
      </c>
      <c r="C6" s="98" t="s">
        <v>2</v>
      </c>
      <c r="D6" s="98" t="s">
        <v>43</v>
      </c>
      <c r="E6" s="98" t="s">
        <v>42</v>
      </c>
      <c r="F6" s="98" t="s">
        <v>41</v>
      </c>
      <c r="G6" s="98" t="s">
        <v>40</v>
      </c>
    </row>
    <row r="7" spans="1:9">
      <c r="A7" s="243" t="s">
        <v>39</v>
      </c>
      <c r="B7" s="244"/>
      <c r="C7" s="244"/>
      <c r="D7" s="244"/>
      <c r="E7" s="244"/>
      <c r="F7" s="244"/>
      <c r="G7" s="245"/>
    </row>
    <row r="8" spans="1:9" ht="30" customHeight="1">
      <c r="A8" s="95" t="s">
        <v>36</v>
      </c>
      <c r="B8" s="171">
        <v>91277</v>
      </c>
      <c r="C8" s="172" t="s">
        <v>119</v>
      </c>
      <c r="D8" s="171" t="s">
        <v>120</v>
      </c>
      <c r="E8" s="171">
        <v>5.0000000000000001E-3</v>
      </c>
      <c r="F8" s="171">
        <v>4.5199999999999996</v>
      </c>
      <c r="G8" s="173">
        <f>(E8*F8)</f>
        <v>2.2599999999999999E-2</v>
      </c>
    </row>
    <row r="9" spans="1:9" ht="30" customHeight="1">
      <c r="A9" s="95" t="s">
        <v>36</v>
      </c>
      <c r="B9" s="171">
        <v>91278</v>
      </c>
      <c r="C9" s="172" t="s">
        <v>121</v>
      </c>
      <c r="D9" s="171" t="s">
        <v>122</v>
      </c>
      <c r="E9" s="171">
        <v>0.1211</v>
      </c>
      <c r="F9" s="171">
        <v>0.51</v>
      </c>
      <c r="G9" s="173">
        <f>(E9*F9)</f>
        <v>6.1761000000000003E-2</v>
      </c>
    </row>
    <row r="10" spans="1:9" ht="30" customHeight="1">
      <c r="A10" s="95" t="s">
        <v>36</v>
      </c>
      <c r="B10" s="171">
        <v>91283</v>
      </c>
      <c r="C10" s="172" t="s">
        <v>124</v>
      </c>
      <c r="D10" s="171" t="s">
        <v>120</v>
      </c>
      <c r="E10" s="171">
        <v>3.7000000000000002E-3</v>
      </c>
      <c r="F10" s="171">
        <v>9.7799999999999994</v>
      </c>
      <c r="G10" s="173">
        <f>(E10*F10)</f>
        <v>3.6185999999999996E-2</v>
      </c>
    </row>
    <row r="11" spans="1:9" ht="30" customHeight="1">
      <c r="A11" s="95" t="s">
        <v>36</v>
      </c>
      <c r="B11" s="171">
        <v>91285</v>
      </c>
      <c r="C11" s="172" t="s">
        <v>125</v>
      </c>
      <c r="D11" s="171" t="s">
        <v>122</v>
      </c>
      <c r="E11" s="171">
        <v>0.12280000000000001</v>
      </c>
      <c r="F11" s="171">
        <v>0.68</v>
      </c>
      <c r="G11" s="173">
        <f>(E11*F11)</f>
        <v>8.3504000000000009E-2</v>
      </c>
    </row>
    <row r="12" spans="1:9" ht="15" customHeight="1">
      <c r="A12" s="95" t="s">
        <v>36</v>
      </c>
      <c r="B12" s="92">
        <v>88260</v>
      </c>
      <c r="C12" s="93" t="s">
        <v>69</v>
      </c>
      <c r="D12" s="92" t="s">
        <v>50</v>
      </c>
      <c r="E12" s="92">
        <v>0.25309999999999999</v>
      </c>
      <c r="F12" s="92">
        <v>16.91</v>
      </c>
      <c r="G12" s="104">
        <f>E12*F12</f>
        <v>4.2799209999999999</v>
      </c>
    </row>
    <row r="13" spans="1:9" ht="15" customHeight="1">
      <c r="A13" s="95" t="s">
        <v>36</v>
      </c>
      <c r="B13" s="92">
        <v>88316</v>
      </c>
      <c r="C13" s="97" t="s">
        <v>51</v>
      </c>
      <c r="D13" s="97" t="s">
        <v>50</v>
      </c>
      <c r="E13" s="97">
        <v>0.25309999999999999</v>
      </c>
      <c r="F13" s="97">
        <v>13.74</v>
      </c>
      <c r="G13" s="96">
        <f>(E13*F13)</f>
        <v>3.4775939999999999</v>
      </c>
    </row>
    <row r="14" spans="1:9">
      <c r="A14" s="232" t="s">
        <v>38</v>
      </c>
      <c r="B14" s="233"/>
      <c r="C14" s="233"/>
      <c r="D14" s="233"/>
      <c r="E14" s="233"/>
      <c r="F14" s="234"/>
      <c r="G14" s="89">
        <f>SUM(G8:G13)</f>
        <v>7.9615659999999995</v>
      </c>
      <c r="I14" s="178"/>
    </row>
    <row r="15" spans="1:9">
      <c r="A15" s="243" t="s">
        <v>37</v>
      </c>
      <c r="B15" s="244"/>
      <c r="C15" s="244"/>
      <c r="D15" s="244"/>
      <c r="E15" s="244"/>
      <c r="F15" s="244"/>
      <c r="G15" s="245"/>
      <c r="I15" s="178"/>
    </row>
    <row r="16" spans="1:9">
      <c r="A16" s="97" t="s">
        <v>49</v>
      </c>
      <c r="B16" s="101" t="s">
        <v>53</v>
      </c>
      <c r="C16" s="92" t="s">
        <v>123</v>
      </c>
      <c r="D16" s="92" t="s">
        <v>14</v>
      </c>
      <c r="E16" s="92">
        <v>5.6800000000000003E-2</v>
      </c>
      <c r="F16" s="91">
        <v>61.5</v>
      </c>
      <c r="G16" s="102">
        <f>E16*F16</f>
        <v>3.4932000000000003</v>
      </c>
      <c r="I16" s="178"/>
    </row>
    <row r="17" spans="1:9">
      <c r="A17" s="162" t="s">
        <v>49</v>
      </c>
      <c r="B17" s="162">
        <v>4741</v>
      </c>
      <c r="C17" s="92" t="s">
        <v>70</v>
      </c>
      <c r="D17" s="92" t="s">
        <v>14</v>
      </c>
      <c r="E17" s="92">
        <v>0.1</v>
      </c>
      <c r="F17" s="91">
        <v>44.52</v>
      </c>
      <c r="G17" s="102">
        <f>E17*F17</f>
        <v>4.4520000000000008</v>
      </c>
      <c r="I17" s="178"/>
    </row>
    <row r="18" spans="1:9" ht="30" customHeight="1">
      <c r="A18" s="95" t="s">
        <v>49</v>
      </c>
      <c r="B18" s="95">
        <v>36196</v>
      </c>
      <c r="C18" s="93" t="s">
        <v>107</v>
      </c>
      <c r="D18" s="95" t="s">
        <v>9</v>
      </c>
      <c r="E18" s="92">
        <v>1.0031000000000001</v>
      </c>
      <c r="F18" s="92">
        <v>34.25</v>
      </c>
      <c r="G18" s="90">
        <f>E18*F18</f>
        <v>34.356175</v>
      </c>
      <c r="I18" s="178"/>
    </row>
    <row r="19" spans="1:9">
      <c r="A19" s="232" t="s">
        <v>35</v>
      </c>
      <c r="B19" s="233"/>
      <c r="C19" s="233"/>
      <c r="D19" s="233"/>
      <c r="E19" s="233"/>
      <c r="F19" s="234"/>
      <c r="G19" s="89">
        <f>SUM(G16:G18)</f>
        <v>42.301375</v>
      </c>
      <c r="I19" s="178"/>
    </row>
    <row r="20" spans="1:9">
      <c r="A20" s="87"/>
      <c r="B20" s="87"/>
      <c r="C20" s="87"/>
      <c r="D20" s="235" t="s">
        <v>34</v>
      </c>
      <c r="E20" s="235"/>
      <c r="F20" s="100">
        <f>SUM(G14,G19)</f>
        <v>50.262940999999998</v>
      </c>
      <c r="G20" s="85"/>
    </row>
    <row r="21" spans="1:9">
      <c r="A21" s="87"/>
      <c r="B21" s="87"/>
      <c r="C21" s="87"/>
      <c r="D21" s="235" t="s">
        <v>105</v>
      </c>
      <c r="E21" s="235"/>
      <c r="F21" s="88">
        <f>F20*0.2202</f>
        <v>11.067899608199999</v>
      </c>
      <c r="G21" s="85"/>
    </row>
    <row r="22" spans="1:9">
      <c r="A22" s="87"/>
      <c r="B22" s="87"/>
      <c r="C22" s="87"/>
      <c r="D22" s="236" t="s">
        <v>32</v>
      </c>
      <c r="E22" s="236"/>
      <c r="F22" s="86">
        <f>SUM(F20,F21)</f>
        <v>61.330840608199999</v>
      </c>
      <c r="G22" s="85"/>
    </row>
    <row r="23" spans="1:9">
      <c r="A23" s="87"/>
      <c r="B23" s="87"/>
      <c r="C23" s="87"/>
      <c r="D23" s="87"/>
      <c r="E23" s="87"/>
      <c r="F23" s="106"/>
    </row>
    <row r="24" spans="1:9">
      <c r="A24" s="106"/>
      <c r="B24" s="106"/>
      <c r="C24" s="106"/>
      <c r="D24" s="106"/>
      <c r="E24" s="106"/>
      <c r="F24" s="106"/>
    </row>
    <row r="25" spans="1:9">
      <c r="A25" s="106"/>
      <c r="B25" s="106"/>
      <c r="C25" s="106"/>
      <c r="D25" s="106"/>
      <c r="E25" s="106"/>
      <c r="F25" s="106"/>
    </row>
    <row r="26" spans="1:9">
      <c r="A26" s="106"/>
      <c r="B26" s="106"/>
      <c r="C26" s="106"/>
      <c r="D26" s="106"/>
      <c r="E26" s="106"/>
      <c r="F26" s="106"/>
    </row>
    <row r="27" spans="1:9">
      <c r="A27" s="106"/>
      <c r="B27" s="106"/>
      <c r="C27" s="106"/>
      <c r="D27" s="106"/>
      <c r="E27" s="106"/>
      <c r="F27" s="106"/>
    </row>
    <row r="28" spans="1:9">
      <c r="A28" s="106"/>
      <c r="B28" s="106"/>
      <c r="C28" s="106"/>
      <c r="D28" s="106"/>
      <c r="E28" s="106"/>
      <c r="F28" s="106"/>
    </row>
    <row r="29" spans="1:9">
      <c r="A29" s="106"/>
      <c r="B29" s="106"/>
      <c r="C29" s="106"/>
      <c r="D29" s="106"/>
      <c r="E29" s="106"/>
      <c r="F29" s="106"/>
    </row>
    <row r="30" spans="1:9">
      <c r="A30" s="106"/>
      <c r="B30" s="106"/>
      <c r="C30" s="106"/>
      <c r="D30" s="106"/>
      <c r="E30" s="106"/>
      <c r="F30" s="106"/>
    </row>
    <row r="31" spans="1:9">
      <c r="A31" s="106"/>
      <c r="B31" s="106"/>
      <c r="C31" s="106"/>
      <c r="D31" s="106"/>
      <c r="E31" s="106"/>
      <c r="F31" s="106"/>
    </row>
    <row r="32" spans="1:9">
      <c r="A32" s="106"/>
      <c r="B32" s="106"/>
      <c r="C32" s="106"/>
      <c r="D32" s="106"/>
      <c r="E32" s="106"/>
      <c r="F32" s="106"/>
    </row>
    <row r="33" spans="1:7">
      <c r="A33" s="106"/>
      <c r="B33" s="106"/>
      <c r="C33" s="106"/>
      <c r="D33" s="106"/>
      <c r="E33" s="106"/>
      <c r="F33" s="106"/>
    </row>
    <row r="34" spans="1:7">
      <c r="A34" s="106"/>
      <c r="B34" s="106"/>
      <c r="C34" s="106"/>
      <c r="D34" s="106"/>
      <c r="E34" s="106"/>
      <c r="F34" s="106"/>
    </row>
    <row r="35" spans="1:7">
      <c r="A35" s="106"/>
      <c r="B35" s="106"/>
      <c r="C35" s="106"/>
      <c r="D35" s="106"/>
      <c r="E35" s="106"/>
      <c r="F35" s="106"/>
    </row>
    <row r="36" spans="1:7">
      <c r="A36" s="106"/>
      <c r="B36" s="106"/>
      <c r="C36" s="106"/>
      <c r="D36" s="106"/>
      <c r="E36" s="106"/>
      <c r="F36" s="106"/>
    </row>
    <row r="37" spans="1:7">
      <c r="A37" s="106"/>
      <c r="B37" s="106"/>
      <c r="C37" s="106"/>
      <c r="D37" s="106"/>
      <c r="E37" s="106"/>
      <c r="F37" s="106"/>
    </row>
    <row r="38" spans="1:7">
      <c r="A38" s="106"/>
      <c r="B38" s="106"/>
      <c r="C38" s="106"/>
      <c r="D38" s="106"/>
      <c r="E38" s="106"/>
      <c r="F38" s="106"/>
    </row>
    <row r="39" spans="1:7">
      <c r="A39" s="246" t="s">
        <v>47</v>
      </c>
      <c r="B39" s="247"/>
      <c r="C39" s="247"/>
      <c r="D39" s="247"/>
      <c r="E39" s="247"/>
      <c r="F39" s="247"/>
      <c r="G39" s="248"/>
    </row>
    <row r="40" spans="1:7">
      <c r="A40" s="249"/>
      <c r="B40" s="250"/>
      <c r="C40" s="250"/>
      <c r="D40" s="250"/>
      <c r="E40" s="250"/>
      <c r="F40" s="250"/>
      <c r="G40" s="251"/>
    </row>
    <row r="41" spans="1:7">
      <c r="A41" s="99"/>
      <c r="B41" s="99"/>
      <c r="C41" s="99"/>
      <c r="D41" s="99"/>
      <c r="E41" s="99"/>
      <c r="F41" s="99"/>
      <c r="G41" s="99"/>
    </row>
    <row r="42" spans="1:7" ht="15" customHeight="1">
      <c r="A42" s="237" t="s">
        <v>118</v>
      </c>
      <c r="B42" s="238"/>
      <c r="C42" s="238"/>
      <c r="D42" s="238"/>
      <c r="E42" s="238"/>
      <c r="F42" s="238"/>
      <c r="G42" s="239"/>
    </row>
    <row r="43" spans="1:7">
      <c r="A43" s="240" t="s">
        <v>46</v>
      </c>
      <c r="B43" s="241"/>
      <c r="C43" s="241"/>
      <c r="D43" s="241"/>
      <c r="E43" s="241"/>
      <c r="F43" s="241"/>
      <c r="G43" s="242"/>
    </row>
    <row r="44" spans="1:7">
      <c r="A44" s="98" t="s">
        <v>45</v>
      </c>
      <c r="B44" s="98" t="s">
        <v>44</v>
      </c>
      <c r="C44" s="98" t="s">
        <v>2</v>
      </c>
      <c r="D44" s="98" t="s">
        <v>43</v>
      </c>
      <c r="E44" s="98" t="s">
        <v>42</v>
      </c>
      <c r="F44" s="98" t="s">
        <v>41</v>
      </c>
      <c r="G44" s="98" t="s">
        <v>40</v>
      </c>
    </row>
    <row r="45" spans="1:7">
      <c r="A45" s="243" t="s">
        <v>39</v>
      </c>
      <c r="B45" s="244"/>
      <c r="C45" s="244"/>
      <c r="D45" s="244"/>
      <c r="E45" s="244"/>
      <c r="F45" s="244"/>
      <c r="G45" s="245"/>
    </row>
    <row r="46" spans="1:7">
      <c r="A46" s="95" t="s">
        <v>36</v>
      </c>
      <c r="B46" s="92">
        <v>88309</v>
      </c>
      <c r="C46" s="162" t="s">
        <v>67</v>
      </c>
      <c r="D46" s="97" t="s">
        <v>50</v>
      </c>
      <c r="E46" s="97">
        <v>13.5</v>
      </c>
      <c r="F46" s="162">
        <v>16.559999999999999</v>
      </c>
      <c r="G46" s="105">
        <f>(E46*F46)</f>
        <v>223.55999999999997</v>
      </c>
    </row>
    <row r="47" spans="1:7">
      <c r="A47" s="95" t="s">
        <v>36</v>
      </c>
      <c r="B47" s="92">
        <v>88242</v>
      </c>
      <c r="C47" s="162" t="s">
        <v>66</v>
      </c>
      <c r="D47" s="97" t="s">
        <v>50</v>
      </c>
      <c r="E47" s="103">
        <v>16.399999999999999</v>
      </c>
      <c r="F47" s="162">
        <v>12.98</v>
      </c>
      <c r="G47" s="105">
        <f>(E47*F47)</f>
        <v>212.87199999999999</v>
      </c>
    </row>
    <row r="48" spans="1:7">
      <c r="A48" s="232" t="s">
        <v>38</v>
      </c>
      <c r="B48" s="233"/>
      <c r="C48" s="233"/>
      <c r="D48" s="233"/>
      <c r="E48" s="233"/>
      <c r="F48" s="234"/>
      <c r="G48" s="89">
        <f>SUM(G46:G47)</f>
        <v>436.43199999999996</v>
      </c>
    </row>
    <row r="49" spans="1:7">
      <c r="A49" s="243" t="s">
        <v>37</v>
      </c>
      <c r="B49" s="244"/>
      <c r="C49" s="244"/>
      <c r="D49" s="244"/>
      <c r="E49" s="244"/>
      <c r="F49" s="244"/>
      <c r="G49" s="245"/>
    </row>
    <row r="50" spans="1:7">
      <c r="A50" s="95" t="s">
        <v>49</v>
      </c>
      <c r="B50" s="94" t="s">
        <v>65</v>
      </c>
      <c r="C50" s="93" t="s">
        <v>64</v>
      </c>
      <c r="D50" s="95" t="s">
        <v>14</v>
      </c>
      <c r="E50" s="92">
        <v>0.185</v>
      </c>
      <c r="F50" s="91">
        <v>46.64</v>
      </c>
      <c r="G50" s="105">
        <f t="shared" ref="G50:G59" si="0">(E50*F50)</f>
        <v>8.6283999999999992</v>
      </c>
    </row>
    <row r="51" spans="1:7">
      <c r="A51" s="95" t="s">
        <v>49</v>
      </c>
      <c r="B51" s="94" t="s">
        <v>108</v>
      </c>
      <c r="C51" s="93" t="s">
        <v>63</v>
      </c>
      <c r="D51" s="92" t="s">
        <v>54</v>
      </c>
      <c r="E51" s="92">
        <v>4.4999999999999998E-2</v>
      </c>
      <c r="F51" s="91">
        <v>9.06</v>
      </c>
      <c r="G51" s="105">
        <f t="shared" si="0"/>
        <v>0.40770000000000001</v>
      </c>
    </row>
    <row r="52" spans="1:7">
      <c r="A52" s="95" t="s">
        <v>49</v>
      </c>
      <c r="B52" s="94" t="s">
        <v>62</v>
      </c>
      <c r="C52" s="93" t="s">
        <v>61</v>
      </c>
      <c r="D52" s="92" t="s">
        <v>13</v>
      </c>
      <c r="E52" s="92">
        <v>1.125</v>
      </c>
      <c r="F52" s="91">
        <v>12.54</v>
      </c>
      <c r="G52" s="105">
        <f t="shared" si="0"/>
        <v>14.107499999999998</v>
      </c>
    </row>
    <row r="53" spans="1:7">
      <c r="A53" s="95" t="s">
        <v>49</v>
      </c>
      <c r="B53" s="94" t="s">
        <v>116</v>
      </c>
      <c r="C53" s="93" t="s">
        <v>117</v>
      </c>
      <c r="D53" s="94" t="s">
        <v>48</v>
      </c>
      <c r="E53" s="92">
        <v>355</v>
      </c>
      <c r="F53" s="91">
        <v>0.31</v>
      </c>
      <c r="G53" s="105">
        <f t="shared" si="0"/>
        <v>110.05</v>
      </c>
    </row>
    <row r="54" spans="1:7">
      <c r="A54" s="95" t="s">
        <v>49</v>
      </c>
      <c r="B54" s="94" t="s">
        <v>109</v>
      </c>
      <c r="C54" s="93" t="s">
        <v>110</v>
      </c>
      <c r="D54" s="92" t="s">
        <v>54</v>
      </c>
      <c r="E54" s="91">
        <v>195</v>
      </c>
      <c r="F54" s="91">
        <v>0.52</v>
      </c>
      <c r="G54" s="105">
        <f t="shared" si="0"/>
        <v>101.4</v>
      </c>
    </row>
    <row r="55" spans="1:7">
      <c r="A55" s="95" t="s">
        <v>49</v>
      </c>
      <c r="B55" s="94" t="s">
        <v>58</v>
      </c>
      <c r="C55" s="93" t="s">
        <v>57</v>
      </c>
      <c r="D55" s="92" t="s">
        <v>54</v>
      </c>
      <c r="E55" s="92">
        <v>29.09</v>
      </c>
      <c r="F55" s="91">
        <v>4.0599999999999996</v>
      </c>
      <c r="G55" s="105">
        <f t="shared" si="0"/>
        <v>118.10539999999999</v>
      </c>
    </row>
    <row r="56" spans="1:7">
      <c r="A56" s="95" t="s">
        <v>49</v>
      </c>
      <c r="B56" s="101" t="s">
        <v>56</v>
      </c>
      <c r="C56" s="93" t="s">
        <v>55</v>
      </c>
      <c r="D56" s="92" t="s">
        <v>54</v>
      </c>
      <c r="E56" s="92">
        <v>0.35320000000000001</v>
      </c>
      <c r="F56" s="91">
        <v>9.66</v>
      </c>
      <c r="G56" s="105">
        <f t="shared" si="0"/>
        <v>3.4119120000000001</v>
      </c>
    </row>
    <row r="57" spans="1:7">
      <c r="A57" s="95" t="s">
        <v>49</v>
      </c>
      <c r="B57" s="101" t="s">
        <v>53</v>
      </c>
      <c r="C57" s="93" t="s">
        <v>52</v>
      </c>
      <c r="D57" s="95" t="s">
        <v>14</v>
      </c>
      <c r="E57" s="92">
        <v>0.65329999999999999</v>
      </c>
      <c r="F57" s="91">
        <v>61.5</v>
      </c>
      <c r="G57" s="105">
        <f t="shared" si="0"/>
        <v>40.177950000000003</v>
      </c>
    </row>
    <row r="58" spans="1:7">
      <c r="A58" s="95" t="s">
        <v>49</v>
      </c>
      <c r="B58" s="101" t="s">
        <v>112</v>
      </c>
      <c r="C58" s="93" t="s">
        <v>111</v>
      </c>
      <c r="D58" s="95" t="s">
        <v>13</v>
      </c>
      <c r="E58" s="92">
        <v>14</v>
      </c>
      <c r="F58" s="91">
        <v>14.34</v>
      </c>
      <c r="G58" s="105">
        <f t="shared" si="0"/>
        <v>200.76</v>
      </c>
    </row>
    <row r="59" spans="1:7">
      <c r="A59" s="95" t="s">
        <v>49</v>
      </c>
      <c r="B59" s="101" t="s">
        <v>113</v>
      </c>
      <c r="C59" s="93" t="s">
        <v>114</v>
      </c>
      <c r="D59" s="95" t="s">
        <v>13</v>
      </c>
      <c r="E59" s="92">
        <v>4.4000000000000004</v>
      </c>
      <c r="F59" s="91">
        <v>35.74</v>
      </c>
      <c r="G59" s="105">
        <f t="shared" si="0"/>
        <v>157.25600000000003</v>
      </c>
    </row>
    <row r="60" spans="1:7">
      <c r="A60" s="232" t="s">
        <v>35</v>
      </c>
      <c r="B60" s="233"/>
      <c r="C60" s="233"/>
      <c r="D60" s="233"/>
      <c r="E60" s="233"/>
      <c r="F60" s="234"/>
      <c r="G60" s="89">
        <f>SUM(G50:G59)</f>
        <v>754.30486199999996</v>
      </c>
    </row>
    <row r="61" spans="1:7">
      <c r="A61" s="87"/>
      <c r="B61" s="87"/>
      <c r="C61" s="87"/>
      <c r="D61" s="235" t="s">
        <v>34</v>
      </c>
      <c r="E61" s="235"/>
      <c r="F61" s="100">
        <f>SUM(G48,G60)</f>
        <v>1190.736862</v>
      </c>
      <c r="G61" s="85"/>
    </row>
    <row r="62" spans="1:7">
      <c r="A62" s="87"/>
      <c r="B62" s="87"/>
      <c r="C62" s="87"/>
      <c r="D62" s="235" t="s">
        <v>33</v>
      </c>
      <c r="E62" s="235"/>
      <c r="F62" s="88">
        <f>F61*0.2202</f>
        <v>262.20025701240002</v>
      </c>
      <c r="G62" s="85"/>
    </row>
    <row r="63" spans="1:7">
      <c r="A63" s="87"/>
      <c r="B63" s="87"/>
      <c r="C63" s="87"/>
      <c r="D63" s="236" t="s">
        <v>32</v>
      </c>
      <c r="E63" s="236"/>
      <c r="F63" s="86">
        <f>SUM(F61,F62)</f>
        <v>1452.9371190124</v>
      </c>
      <c r="G63" s="85"/>
    </row>
    <row r="75" spans="1:7">
      <c r="A75" s="106"/>
      <c r="B75" s="106"/>
      <c r="C75" s="106"/>
      <c r="D75" s="106"/>
      <c r="E75" s="106"/>
      <c r="F75" s="106"/>
    </row>
    <row r="76" spans="1:7">
      <c r="A76" s="246" t="s">
        <v>47</v>
      </c>
      <c r="B76" s="247"/>
      <c r="C76" s="247"/>
      <c r="D76" s="247"/>
      <c r="E76" s="247"/>
      <c r="F76" s="247"/>
      <c r="G76" s="248"/>
    </row>
    <row r="77" spans="1:7">
      <c r="A77" s="249"/>
      <c r="B77" s="250"/>
      <c r="C77" s="250"/>
      <c r="D77" s="250"/>
      <c r="E77" s="250"/>
      <c r="F77" s="250"/>
      <c r="G77" s="251"/>
    </row>
    <row r="78" spans="1:7">
      <c r="A78" s="99"/>
      <c r="B78" s="99"/>
      <c r="C78" s="99"/>
      <c r="D78" s="99"/>
      <c r="E78" s="99"/>
      <c r="F78" s="99"/>
      <c r="G78" s="99"/>
    </row>
    <row r="79" spans="1:7" ht="15" customHeight="1">
      <c r="A79" s="237" t="s">
        <v>115</v>
      </c>
      <c r="B79" s="238"/>
      <c r="C79" s="238"/>
      <c r="D79" s="238"/>
      <c r="E79" s="238"/>
      <c r="F79" s="238"/>
      <c r="G79" s="239"/>
    </row>
    <row r="80" spans="1:7">
      <c r="A80" s="240" t="s">
        <v>46</v>
      </c>
      <c r="B80" s="241"/>
      <c r="C80" s="241"/>
      <c r="D80" s="241"/>
      <c r="E80" s="241"/>
      <c r="F80" s="241"/>
      <c r="G80" s="242"/>
    </row>
    <row r="81" spans="1:7">
      <c r="A81" s="98" t="s">
        <v>45</v>
      </c>
      <c r="B81" s="98" t="s">
        <v>44</v>
      </c>
      <c r="C81" s="98" t="s">
        <v>2</v>
      </c>
      <c r="D81" s="98" t="s">
        <v>43</v>
      </c>
      <c r="E81" s="98" t="s">
        <v>42</v>
      </c>
      <c r="F81" s="98" t="s">
        <v>41</v>
      </c>
      <c r="G81" s="98" t="s">
        <v>40</v>
      </c>
    </row>
    <row r="82" spans="1:7">
      <c r="A82" s="243" t="s">
        <v>39</v>
      </c>
      <c r="B82" s="244"/>
      <c r="C82" s="244"/>
      <c r="D82" s="244"/>
      <c r="E82" s="244"/>
      <c r="F82" s="244"/>
      <c r="G82" s="245"/>
    </row>
    <row r="83" spans="1:7">
      <c r="A83" s="95" t="s">
        <v>36</v>
      </c>
      <c r="B83" s="92">
        <v>88309</v>
      </c>
      <c r="C83" s="162" t="s">
        <v>67</v>
      </c>
      <c r="D83" s="162" t="s">
        <v>50</v>
      </c>
      <c r="E83" s="162">
        <v>20.73</v>
      </c>
      <c r="F83" s="162">
        <v>16.559999999999999</v>
      </c>
      <c r="G83" s="105">
        <f>(E83*F83)</f>
        <v>343.28879999999998</v>
      </c>
    </row>
    <row r="84" spans="1:7">
      <c r="A84" s="95" t="s">
        <v>36</v>
      </c>
      <c r="B84" s="92">
        <v>88242</v>
      </c>
      <c r="C84" s="162" t="s">
        <v>66</v>
      </c>
      <c r="D84" s="162" t="s">
        <v>50</v>
      </c>
      <c r="E84" s="103">
        <v>27.5</v>
      </c>
      <c r="F84" s="162">
        <v>12.98</v>
      </c>
      <c r="G84" s="105">
        <f>(E84*F84)</f>
        <v>356.95</v>
      </c>
    </row>
    <row r="85" spans="1:7">
      <c r="A85" s="232" t="s">
        <v>38</v>
      </c>
      <c r="B85" s="233"/>
      <c r="C85" s="233"/>
      <c r="D85" s="233"/>
      <c r="E85" s="233"/>
      <c r="F85" s="234"/>
      <c r="G85" s="89">
        <f>SUM(G83:G84)</f>
        <v>700.23879999999997</v>
      </c>
    </row>
    <row r="86" spans="1:7">
      <c r="A86" s="243" t="s">
        <v>37</v>
      </c>
      <c r="B86" s="244"/>
      <c r="C86" s="244"/>
      <c r="D86" s="244"/>
      <c r="E86" s="244"/>
      <c r="F86" s="244"/>
      <c r="G86" s="245"/>
    </row>
    <row r="87" spans="1:7">
      <c r="A87" s="95" t="s">
        <v>49</v>
      </c>
      <c r="B87" s="94" t="s">
        <v>65</v>
      </c>
      <c r="C87" s="93" t="s">
        <v>64</v>
      </c>
      <c r="D87" s="95" t="s">
        <v>14</v>
      </c>
      <c r="E87" s="92">
        <v>0.33400000000000002</v>
      </c>
      <c r="F87" s="91">
        <v>46.64</v>
      </c>
      <c r="G87" s="105">
        <f t="shared" ref="G87:G96" si="1">(E87*F87)</f>
        <v>15.577760000000001</v>
      </c>
    </row>
    <row r="88" spans="1:7">
      <c r="A88" s="95" t="s">
        <v>49</v>
      </c>
      <c r="B88" s="94" t="s">
        <v>108</v>
      </c>
      <c r="C88" s="93" t="s">
        <v>63</v>
      </c>
      <c r="D88" s="92" t="s">
        <v>54</v>
      </c>
      <c r="E88" s="92">
        <v>0.05</v>
      </c>
      <c r="F88" s="91">
        <v>9.06</v>
      </c>
      <c r="G88" s="105">
        <f t="shared" si="1"/>
        <v>0.45300000000000007</v>
      </c>
    </row>
    <row r="89" spans="1:7">
      <c r="A89" s="95" t="s">
        <v>49</v>
      </c>
      <c r="B89" s="94" t="s">
        <v>62</v>
      </c>
      <c r="C89" s="93" t="s">
        <v>61</v>
      </c>
      <c r="D89" s="92" t="s">
        <v>13</v>
      </c>
      <c r="E89" s="92">
        <v>2.2189999999999999</v>
      </c>
      <c r="F89" s="91">
        <v>12.54</v>
      </c>
      <c r="G89" s="105">
        <f t="shared" si="1"/>
        <v>27.826259999999998</v>
      </c>
    </row>
    <row r="90" spans="1:7">
      <c r="A90" s="95" t="s">
        <v>49</v>
      </c>
      <c r="B90" s="94" t="s">
        <v>60</v>
      </c>
      <c r="C90" s="93" t="s">
        <v>59</v>
      </c>
      <c r="D90" s="94" t="s">
        <v>48</v>
      </c>
      <c r="E90" s="92">
        <v>420</v>
      </c>
      <c r="F90" s="91">
        <v>0.49</v>
      </c>
      <c r="G90" s="105">
        <f t="shared" si="1"/>
        <v>205.79999999999998</v>
      </c>
    </row>
    <row r="91" spans="1:7">
      <c r="A91" s="95" t="s">
        <v>49</v>
      </c>
      <c r="B91" s="94" t="s">
        <v>109</v>
      </c>
      <c r="C91" s="93" t="s">
        <v>110</v>
      </c>
      <c r="D91" s="92" t="s">
        <v>54</v>
      </c>
      <c r="E91" s="91">
        <v>248.6</v>
      </c>
      <c r="F91" s="91">
        <v>0.52</v>
      </c>
      <c r="G91" s="105">
        <f t="shared" si="1"/>
        <v>129.27199999999999</v>
      </c>
    </row>
    <row r="92" spans="1:7">
      <c r="A92" s="95" t="s">
        <v>49</v>
      </c>
      <c r="B92" s="94" t="s">
        <v>58</v>
      </c>
      <c r="C92" s="93" t="s">
        <v>57</v>
      </c>
      <c r="D92" s="92" t="s">
        <v>54</v>
      </c>
      <c r="E92" s="92">
        <v>23.92</v>
      </c>
      <c r="F92" s="91">
        <v>4.0599999999999996</v>
      </c>
      <c r="G92" s="105">
        <f t="shared" si="1"/>
        <v>97.115200000000002</v>
      </c>
    </row>
    <row r="93" spans="1:7">
      <c r="A93" s="95" t="s">
        <v>49</v>
      </c>
      <c r="B93" s="101" t="s">
        <v>56</v>
      </c>
      <c r="C93" s="93" t="s">
        <v>55</v>
      </c>
      <c r="D93" s="92" t="s">
        <v>54</v>
      </c>
      <c r="E93" s="92">
        <v>0.41599999999999998</v>
      </c>
      <c r="F93" s="91">
        <v>9.66</v>
      </c>
      <c r="G93" s="105">
        <f t="shared" si="1"/>
        <v>4.0185599999999999</v>
      </c>
    </row>
    <row r="94" spans="1:7">
      <c r="A94" s="95" t="s">
        <v>49</v>
      </c>
      <c r="B94" s="101" t="s">
        <v>53</v>
      </c>
      <c r="C94" s="93" t="s">
        <v>52</v>
      </c>
      <c r="D94" s="95" t="s">
        <v>14</v>
      </c>
      <c r="E94" s="92">
        <v>0.66479999999999995</v>
      </c>
      <c r="F94" s="91">
        <v>61.5</v>
      </c>
      <c r="G94" s="105">
        <f t="shared" si="1"/>
        <v>40.885199999999998</v>
      </c>
    </row>
    <row r="95" spans="1:7">
      <c r="A95" s="95" t="s">
        <v>49</v>
      </c>
      <c r="B95" s="101" t="s">
        <v>112</v>
      </c>
      <c r="C95" s="93" t="s">
        <v>111</v>
      </c>
      <c r="D95" s="95" t="s">
        <v>13</v>
      </c>
      <c r="E95" s="92">
        <v>14</v>
      </c>
      <c r="F95" s="91">
        <v>14.34</v>
      </c>
      <c r="G95" s="105">
        <f t="shared" si="1"/>
        <v>200.76</v>
      </c>
    </row>
    <row r="96" spans="1:7">
      <c r="A96" s="95" t="s">
        <v>49</v>
      </c>
      <c r="B96" s="101" t="s">
        <v>113</v>
      </c>
      <c r="C96" s="93" t="s">
        <v>114</v>
      </c>
      <c r="D96" s="95" t="s">
        <v>13</v>
      </c>
      <c r="E96" s="92">
        <v>4.4000000000000004</v>
      </c>
      <c r="F96" s="91">
        <v>35.74</v>
      </c>
      <c r="G96" s="105">
        <f t="shared" si="1"/>
        <v>157.25600000000003</v>
      </c>
    </row>
    <row r="97" spans="1:7">
      <c r="A97" s="232" t="s">
        <v>35</v>
      </c>
      <c r="B97" s="233"/>
      <c r="C97" s="233"/>
      <c r="D97" s="233"/>
      <c r="E97" s="233"/>
      <c r="F97" s="234"/>
      <c r="G97" s="89">
        <f>SUM(G87:G96)</f>
        <v>878.96397999999999</v>
      </c>
    </row>
    <row r="98" spans="1:7">
      <c r="A98" s="87"/>
      <c r="B98" s="87"/>
      <c r="C98" s="87"/>
      <c r="D98" s="235" t="s">
        <v>34</v>
      </c>
      <c r="E98" s="235"/>
      <c r="F98" s="100">
        <f>SUM(G85,G97)</f>
        <v>1579.2027800000001</v>
      </c>
      <c r="G98" s="85"/>
    </row>
    <row r="99" spans="1:7">
      <c r="A99" s="87"/>
      <c r="B99" s="87"/>
      <c r="C99" s="87"/>
      <c r="D99" s="235" t="s">
        <v>33</v>
      </c>
      <c r="E99" s="235"/>
      <c r="F99" s="88">
        <f>F98*0.2202</f>
        <v>347.740452156</v>
      </c>
      <c r="G99" s="85"/>
    </row>
    <row r="100" spans="1:7">
      <c r="A100" s="87"/>
      <c r="B100" s="87"/>
      <c r="C100" s="87"/>
      <c r="D100" s="236" t="s">
        <v>32</v>
      </c>
      <c r="E100" s="236"/>
      <c r="F100" s="86">
        <f>SUM(F98,F99)</f>
        <v>1926.943232156</v>
      </c>
      <c r="G100" s="85"/>
    </row>
  </sheetData>
  <sheetProtection selectLockedCells="1" selectUnlockedCells="1"/>
  <mergeCells count="30">
    <mergeCell ref="D61:E61"/>
    <mergeCell ref="D62:E62"/>
    <mergeCell ref="D63:E63"/>
    <mergeCell ref="A76:G77"/>
    <mergeCell ref="A45:G45"/>
    <mergeCell ref="A49:G49"/>
    <mergeCell ref="A60:F60"/>
    <mergeCell ref="A1:G2"/>
    <mergeCell ref="A4:G4"/>
    <mergeCell ref="A5:G5"/>
    <mergeCell ref="A7:G7"/>
    <mergeCell ref="A14:F14"/>
    <mergeCell ref="A15:G15"/>
    <mergeCell ref="A19:F19"/>
    <mergeCell ref="D20:E20"/>
    <mergeCell ref="D21:E21"/>
    <mergeCell ref="A48:F48"/>
    <mergeCell ref="D22:E22"/>
    <mergeCell ref="A43:G43"/>
    <mergeCell ref="A42:G42"/>
    <mergeCell ref="A39:G40"/>
    <mergeCell ref="A97:F97"/>
    <mergeCell ref="D98:E98"/>
    <mergeCell ref="D99:E99"/>
    <mergeCell ref="D100:E100"/>
    <mergeCell ref="A79:G79"/>
    <mergeCell ref="A80:G80"/>
    <mergeCell ref="A82:G82"/>
    <mergeCell ref="A85:F85"/>
    <mergeCell ref="A86:G86"/>
  </mergeCells>
  <pageMargins left="0.51180555555555551" right="0.51180555555555551" top="1.1675" bottom="0.78749999999999998" header="0.51180555555555551" footer="0.51180555555555551"/>
  <pageSetup scale="92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B30" sqref="B30"/>
    </sheetView>
  </sheetViews>
  <sheetFormatPr defaultRowHeight="15"/>
  <cols>
    <col min="1" max="1" width="8.28515625" style="158" customWidth="1"/>
    <col min="2" max="2" width="37.7109375" style="159" customWidth="1"/>
    <col min="3" max="5" width="15.7109375" style="160" customWidth="1"/>
    <col min="6" max="6" width="18.85546875" style="160" customWidth="1"/>
    <col min="7" max="7" width="17.28515625" style="160" customWidth="1"/>
  </cols>
  <sheetData>
    <row r="1" spans="1:7">
      <c r="A1" s="119"/>
      <c r="B1" s="120"/>
      <c r="C1" s="121"/>
      <c r="D1" s="121"/>
      <c r="E1" s="121"/>
      <c r="F1" s="121"/>
      <c r="G1" s="121"/>
    </row>
    <row r="2" spans="1:7">
      <c r="A2" s="258" t="s">
        <v>77</v>
      </c>
      <c r="B2" s="259"/>
      <c r="C2" s="259"/>
      <c r="D2" s="259"/>
      <c r="E2" s="259"/>
      <c r="F2" s="259"/>
      <c r="G2" s="260"/>
    </row>
    <row r="3" spans="1:7">
      <c r="A3" s="122"/>
      <c r="B3" s="122"/>
      <c r="C3" s="122"/>
      <c r="D3" s="122"/>
      <c r="E3" s="122"/>
      <c r="F3" s="122"/>
      <c r="G3" s="122"/>
    </row>
    <row r="4" spans="1:7">
      <c r="A4" s="261"/>
      <c r="B4" s="261"/>
      <c r="C4" s="261"/>
      <c r="D4" s="261"/>
      <c r="E4" s="261"/>
      <c r="F4" s="261"/>
      <c r="G4" s="261"/>
    </row>
    <row r="5" spans="1:7">
      <c r="A5" s="123"/>
      <c r="B5" s="123"/>
      <c r="C5" s="161" t="s">
        <v>78</v>
      </c>
      <c r="D5" s="161" t="s">
        <v>79</v>
      </c>
      <c r="E5" s="161" t="s">
        <v>80</v>
      </c>
      <c r="F5" s="124"/>
      <c r="G5" s="124" t="s">
        <v>81</v>
      </c>
    </row>
    <row r="6" spans="1:7">
      <c r="A6" s="125">
        <v>1</v>
      </c>
      <c r="B6" s="126" t="s">
        <v>82</v>
      </c>
      <c r="C6" s="127">
        <v>3.7999999999999999E-2</v>
      </c>
      <c r="D6" s="127">
        <v>4.0099999999999997E-2</v>
      </c>
      <c r="E6" s="127">
        <v>4.6699999999999998E-2</v>
      </c>
      <c r="F6" s="128" t="s">
        <v>83</v>
      </c>
      <c r="G6" s="129">
        <v>3.7999999999999999E-2</v>
      </c>
    </row>
    <row r="7" spans="1:7">
      <c r="A7" s="130">
        <v>2</v>
      </c>
      <c r="B7" s="131" t="s">
        <v>84</v>
      </c>
      <c r="C7" s="132">
        <v>3.2000000000000002E-3</v>
      </c>
      <c r="D7" s="132">
        <v>4.0000000000000001E-3</v>
      </c>
      <c r="E7" s="132">
        <v>7.4000000000000003E-3</v>
      </c>
      <c r="F7" s="133" t="s">
        <v>85</v>
      </c>
      <c r="G7" s="134">
        <v>4.0000000000000001E-3</v>
      </c>
    </row>
    <row r="8" spans="1:7">
      <c r="A8" s="130">
        <v>3</v>
      </c>
      <c r="B8" s="131" t="s">
        <v>86</v>
      </c>
      <c r="C8" s="132">
        <v>5.0000000000000001E-3</v>
      </c>
      <c r="D8" s="132">
        <v>5.5999999999999999E-3</v>
      </c>
      <c r="E8" s="132">
        <v>9.7000000000000003E-3</v>
      </c>
      <c r="F8" s="133" t="s">
        <v>87</v>
      </c>
      <c r="G8" s="134">
        <v>5.5999999999999999E-3</v>
      </c>
    </row>
    <row r="9" spans="1:7">
      <c r="A9" s="130">
        <v>4</v>
      </c>
      <c r="B9" s="131" t="s">
        <v>88</v>
      </c>
      <c r="C9" s="132">
        <v>1.0200000000000001E-2</v>
      </c>
      <c r="D9" s="132">
        <v>1.11E-2</v>
      </c>
      <c r="E9" s="132">
        <v>1.21E-2</v>
      </c>
      <c r="F9" s="133" t="s">
        <v>89</v>
      </c>
      <c r="G9" s="134">
        <v>1.11E-2</v>
      </c>
    </row>
    <row r="10" spans="1:7">
      <c r="A10" s="130">
        <v>5</v>
      </c>
      <c r="B10" s="131" t="s">
        <v>90</v>
      </c>
      <c r="C10" s="132">
        <v>6.6400000000000001E-2</v>
      </c>
      <c r="D10" s="132">
        <v>7.2999999999999995E-2</v>
      </c>
      <c r="E10" s="132">
        <v>8.6900000000000005E-2</v>
      </c>
      <c r="F10" s="133" t="s">
        <v>91</v>
      </c>
      <c r="G10" s="134">
        <f>E10</f>
        <v>8.6900000000000005E-2</v>
      </c>
    </row>
    <row r="11" spans="1:7">
      <c r="A11" s="135">
        <v>6</v>
      </c>
      <c r="B11" s="136" t="s">
        <v>92</v>
      </c>
      <c r="C11" s="137"/>
      <c r="D11" s="137"/>
      <c r="E11" s="138" t="s">
        <v>93</v>
      </c>
      <c r="F11" s="133" t="s">
        <v>94</v>
      </c>
      <c r="G11" s="134">
        <f>SUM(G12:G14)</f>
        <v>5.6499999999999995E-2</v>
      </c>
    </row>
    <row r="12" spans="1:7">
      <c r="A12" s="139"/>
      <c r="B12" s="140"/>
      <c r="C12" s="141"/>
      <c r="D12" s="141"/>
      <c r="E12" s="142"/>
      <c r="F12" s="133" t="s">
        <v>95</v>
      </c>
      <c r="G12" s="143">
        <v>6.4999999999999997E-3</v>
      </c>
    </row>
    <row r="13" spans="1:7">
      <c r="A13" s="144" t="s">
        <v>96</v>
      </c>
      <c r="B13" s="144"/>
      <c r="C13" s="144"/>
      <c r="D13" s="144"/>
      <c r="E13" s="142"/>
      <c r="F13" s="133" t="s">
        <v>97</v>
      </c>
      <c r="G13" s="143">
        <v>0.03</v>
      </c>
    </row>
    <row r="14" spans="1:7">
      <c r="A14" s="145" t="s">
        <v>98</v>
      </c>
      <c r="B14" s="146" t="s">
        <v>99</v>
      </c>
      <c r="C14" s="146"/>
      <c r="D14" s="147">
        <v>-1</v>
      </c>
      <c r="E14" s="148"/>
      <c r="F14" s="133" t="s">
        <v>100</v>
      </c>
      <c r="G14" s="143">
        <v>0.02</v>
      </c>
    </row>
    <row r="15" spans="1:7">
      <c r="A15" s="149"/>
      <c r="B15" s="150" t="s">
        <v>101</v>
      </c>
      <c r="C15" s="149"/>
      <c r="D15" s="149"/>
      <c r="E15" s="151"/>
      <c r="F15" s="152" t="s">
        <v>102</v>
      </c>
      <c r="G15" s="153">
        <f>(((1+G6+G7+G8)*(1+G9)*(1+G10))/(1-G11))-1</f>
        <v>0.2202175988171704</v>
      </c>
    </row>
    <row r="16" spans="1:7">
      <c r="A16" s="154"/>
      <c r="B16" s="123"/>
      <c r="C16" s="151"/>
      <c r="D16" s="151"/>
      <c r="E16" s="151"/>
      <c r="F16" s="151"/>
      <c r="G16" s="151"/>
    </row>
    <row r="17" spans="1:7">
      <c r="A17" s="154"/>
      <c r="B17" s="123"/>
      <c r="C17" s="151"/>
      <c r="D17" s="151"/>
      <c r="E17" s="151"/>
      <c r="F17" s="151"/>
      <c r="G17" s="151"/>
    </row>
    <row r="18" spans="1:7">
      <c r="A18" s="145"/>
      <c r="B18" s="150"/>
      <c r="C18" s="150"/>
      <c r="D18" s="147"/>
      <c r="E18" s="155"/>
      <c r="F18" s="155"/>
      <c r="G18" s="156"/>
    </row>
    <row r="19" spans="1:7" ht="16.5">
      <c r="A19" s="157" t="s">
        <v>103</v>
      </c>
      <c r="B19" s="150"/>
      <c r="C19" s="150"/>
      <c r="D19" s="147"/>
      <c r="E19" s="155"/>
      <c r="F19" s="155"/>
      <c r="G19" s="156"/>
    </row>
    <row r="20" spans="1:7">
      <c r="A20" s="145"/>
      <c r="B20" s="150"/>
      <c r="C20" s="150"/>
      <c r="D20" s="147"/>
      <c r="E20" s="155"/>
      <c r="F20" s="155"/>
      <c r="G20" s="156"/>
    </row>
    <row r="21" spans="1:7">
      <c r="A21" s="147" t="s">
        <v>104</v>
      </c>
      <c r="B21" s="150"/>
      <c r="C21" s="150"/>
      <c r="D21" s="147"/>
      <c r="E21" s="155"/>
      <c r="F21" s="155"/>
      <c r="G21" s="156"/>
    </row>
    <row r="22" spans="1:7">
      <c r="A22" s="147" t="s">
        <v>136</v>
      </c>
      <c r="B22" s="150"/>
      <c r="C22" s="150"/>
      <c r="D22" s="147"/>
      <c r="E22" s="155"/>
      <c r="F22" s="155"/>
      <c r="G22" s="156"/>
    </row>
    <row r="23" spans="1:7">
      <c r="A23" s="147" t="s">
        <v>135</v>
      </c>
      <c r="B23" s="150"/>
      <c r="C23" s="150"/>
      <c r="D23" s="147"/>
      <c r="E23" s="155"/>
      <c r="F23" s="155"/>
      <c r="G23" s="156"/>
    </row>
  </sheetData>
  <mergeCells count="2">
    <mergeCell ref="A2:G2"/>
    <mergeCell ref="A4:G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Orçamento Geral</vt:lpstr>
      <vt:lpstr>Cronograma</vt:lpstr>
      <vt:lpstr>Composição Analítica</vt:lpstr>
      <vt:lpstr>BDI</vt:lpstr>
      <vt:lpstr>Cronograma!Area_de_impressao</vt:lpstr>
      <vt:lpstr>'Orçamento Geral'!Area_de_impressao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asilveira</cp:lastModifiedBy>
  <cp:lastPrinted>2018-07-10T18:32:00Z</cp:lastPrinted>
  <dcterms:created xsi:type="dcterms:W3CDTF">2013-10-22T23:31:42Z</dcterms:created>
  <dcterms:modified xsi:type="dcterms:W3CDTF">2018-07-12T16:35:02Z</dcterms:modified>
</cp:coreProperties>
</file>